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  <sheet name="Red Vial 2012-2016" sheetId="36" r:id="rId8"/>
    <sheet name="INFORME" sheetId="3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G65" i="26" l="1"/>
  <c r="H65" i="26"/>
  <c r="I65" i="26"/>
  <c r="J65" i="26"/>
  <c r="K65" i="26"/>
  <c r="K85" i="26"/>
  <c r="J85" i="26"/>
  <c r="I85" i="26"/>
  <c r="G85" i="26"/>
  <c r="K75" i="26"/>
  <c r="J75" i="26"/>
  <c r="I75" i="26"/>
  <c r="G75" i="26"/>
  <c r="L74" i="26"/>
  <c r="L73" i="26"/>
  <c r="L72" i="26"/>
  <c r="L71" i="26"/>
  <c r="G12" i="36" l="1"/>
  <c r="Q12" i="36"/>
  <c r="O12" i="36"/>
  <c r="N12" i="36"/>
  <c r="L12" i="36"/>
  <c r="J12" i="36"/>
  <c r="I12" i="36"/>
  <c r="E12" i="36"/>
  <c r="D12" i="36"/>
  <c r="B12" i="36"/>
  <c r="N25" i="36"/>
  <c r="B25" i="36"/>
  <c r="Q24" i="36"/>
  <c r="Q25" i="36" s="1"/>
  <c r="O24" i="36"/>
  <c r="P24" i="36" s="1"/>
  <c r="N24" i="36"/>
  <c r="L24" i="36"/>
  <c r="L25" i="36" s="1"/>
  <c r="J24" i="36"/>
  <c r="J25" i="36" s="1"/>
  <c r="I24" i="36"/>
  <c r="I25" i="36" s="1"/>
  <c r="G24" i="36"/>
  <c r="G25" i="36" s="1"/>
  <c r="E24" i="36"/>
  <c r="E25" i="36" s="1"/>
  <c r="D24" i="36"/>
  <c r="D25" i="36" s="1"/>
  <c r="B24" i="36"/>
  <c r="O25" i="36" l="1"/>
  <c r="F24" i="36"/>
  <c r="K24" i="36"/>
  <c r="Q11" i="36" l="1"/>
  <c r="O11" i="36"/>
  <c r="N11" i="36"/>
  <c r="L11" i="36"/>
  <c r="J11" i="36"/>
  <c r="I11" i="36"/>
  <c r="G11" i="36"/>
  <c r="E11" i="36"/>
  <c r="D11" i="36"/>
  <c r="B11" i="36"/>
  <c r="P23" i="36"/>
  <c r="P22" i="36"/>
  <c r="P21" i="36"/>
  <c r="P20" i="36"/>
  <c r="P10" i="36"/>
  <c r="P9" i="36"/>
  <c r="P8" i="36"/>
  <c r="P7" i="36"/>
  <c r="P6" i="36"/>
  <c r="K9" i="36"/>
  <c r="K8" i="36"/>
  <c r="K7" i="36"/>
  <c r="K6" i="36"/>
  <c r="F9" i="36"/>
  <c r="F8" i="36"/>
  <c r="F7" i="36"/>
  <c r="F6" i="36"/>
  <c r="K23" i="36"/>
  <c r="F23" i="36"/>
  <c r="K22" i="36"/>
  <c r="F22" i="36"/>
  <c r="K21" i="36"/>
  <c r="F21" i="36"/>
  <c r="K20" i="36"/>
  <c r="F20" i="36"/>
  <c r="Q10" i="36" l="1"/>
  <c r="O10" i="36"/>
  <c r="N10" i="36"/>
  <c r="L10" i="36"/>
  <c r="J10" i="36"/>
  <c r="I10" i="36"/>
  <c r="G10" i="36"/>
  <c r="E10" i="36"/>
  <c r="D10" i="36"/>
  <c r="B10" i="36"/>
  <c r="F10" i="36" l="1"/>
  <c r="K10" i="36"/>
  <c r="I24" i="26"/>
  <c r="I23" i="26"/>
  <c r="I22" i="26"/>
  <c r="G24" i="26"/>
  <c r="G23" i="26"/>
  <c r="G22" i="26"/>
  <c r="J14" i="26"/>
  <c r="J13" i="26"/>
  <c r="H14" i="26"/>
  <c r="H13" i="26"/>
  <c r="F14" i="26"/>
  <c r="F13" i="26"/>
  <c r="P85" i="26" l="1"/>
  <c r="O85" i="26"/>
  <c r="N85" i="26"/>
  <c r="P84" i="26"/>
  <c r="O84" i="26"/>
  <c r="N84" i="26"/>
  <c r="P83" i="26"/>
  <c r="O83" i="26"/>
  <c r="N83" i="26"/>
  <c r="P82" i="26"/>
  <c r="O82" i="26"/>
  <c r="N82" i="26"/>
  <c r="P81" i="26"/>
  <c r="O81" i="26"/>
  <c r="N81" i="26"/>
  <c r="P75" i="26"/>
  <c r="O75" i="26"/>
  <c r="N75" i="26"/>
  <c r="P74" i="26"/>
  <c r="O74" i="26"/>
  <c r="N74" i="26"/>
  <c r="P73" i="26"/>
  <c r="O73" i="26"/>
  <c r="N73" i="26"/>
  <c r="P72" i="26"/>
  <c r="O72" i="26"/>
  <c r="N72" i="26"/>
  <c r="P71" i="26"/>
  <c r="O71" i="26"/>
  <c r="N71" i="26"/>
  <c r="L85" i="26" l="1"/>
  <c r="L75" i="26"/>
  <c r="T84" i="26"/>
  <c r="T83" i="26"/>
  <c r="T82" i="26"/>
  <c r="T81" i="26"/>
  <c r="T74" i="26"/>
  <c r="T73" i="26"/>
  <c r="T72" i="26"/>
  <c r="T71" i="26"/>
  <c r="T64" i="26"/>
  <c r="T63" i="26"/>
  <c r="T62" i="26"/>
  <c r="T61" i="26"/>
  <c r="L65" i="26" l="1"/>
  <c r="G48" i="26" l="1"/>
  <c r="F48" i="26"/>
  <c r="E48" i="26"/>
  <c r="D48" i="26"/>
  <c r="I47" i="26"/>
  <c r="H47" i="26"/>
  <c r="I46" i="26"/>
  <c r="H46" i="26"/>
  <c r="I45" i="26"/>
  <c r="H45" i="26"/>
  <c r="I44" i="26"/>
  <c r="H44" i="26"/>
  <c r="F36" i="26"/>
  <c r="D36" i="26"/>
  <c r="L14" i="27"/>
  <c r="L13" i="27"/>
  <c r="E50" i="26" l="1"/>
  <c r="K22" i="26"/>
  <c r="K23" i="26"/>
  <c r="J48" i="26"/>
  <c r="H48" i="26"/>
  <c r="I48" i="26"/>
  <c r="K24" i="26"/>
  <c r="I32" i="26" l="1"/>
  <c r="I33" i="26"/>
  <c r="I34" i="26"/>
  <c r="I35" i="26"/>
  <c r="H33" i="26"/>
  <c r="H34" i="26"/>
  <c r="H35" i="26"/>
  <c r="H32" i="26"/>
  <c r="E36" i="26"/>
  <c r="E38" i="26" s="1"/>
  <c r="G36" i="26"/>
  <c r="J36" i="26" l="1"/>
  <c r="H36" i="26"/>
  <c r="I36" i="26"/>
  <c r="I25" i="26" l="1"/>
  <c r="L14" i="26"/>
  <c r="G25" i="26"/>
  <c r="H23" i="26" s="1"/>
  <c r="H15" i="26"/>
  <c r="J15" i="26"/>
  <c r="L13" i="26"/>
  <c r="F15" i="26"/>
  <c r="I25" i="34"/>
  <c r="J24" i="34" s="1"/>
  <c r="G25" i="34"/>
  <c r="H24" i="34" s="1"/>
  <c r="K24" i="34"/>
  <c r="K23" i="34"/>
  <c r="K22" i="34"/>
  <c r="J15" i="34"/>
  <c r="K14" i="34" s="1"/>
  <c r="H15" i="34"/>
  <c r="I14" i="34" s="1"/>
  <c r="F15" i="34"/>
  <c r="G13" i="34" s="1"/>
  <c r="L14" i="34"/>
  <c r="L13" i="34"/>
  <c r="F4" i="34"/>
  <c r="K3" i="34"/>
  <c r="F3" i="34"/>
  <c r="I25" i="33"/>
  <c r="J24" i="33" s="1"/>
  <c r="G25" i="33"/>
  <c r="H24" i="33" s="1"/>
  <c r="K24" i="33"/>
  <c r="K23" i="33"/>
  <c r="K22" i="33"/>
  <c r="J15" i="33"/>
  <c r="K14" i="33" s="1"/>
  <c r="H15" i="33"/>
  <c r="I14" i="33" s="1"/>
  <c r="F15" i="33"/>
  <c r="L14" i="33"/>
  <c r="L13" i="33"/>
  <c r="F4" i="33"/>
  <c r="K3" i="33"/>
  <c r="F3" i="33"/>
  <c r="I25" i="32"/>
  <c r="J24" i="32" s="1"/>
  <c r="G25" i="32"/>
  <c r="H24" i="32" s="1"/>
  <c r="K24" i="32"/>
  <c r="K23" i="32"/>
  <c r="K22" i="32"/>
  <c r="J15" i="32"/>
  <c r="K13" i="32" s="1"/>
  <c r="H15" i="32"/>
  <c r="I13" i="32" s="1"/>
  <c r="F15" i="32"/>
  <c r="G14" i="32" s="1"/>
  <c r="L14" i="32"/>
  <c r="L13" i="32"/>
  <c r="F4" i="32"/>
  <c r="K3" i="32"/>
  <c r="F3" i="32"/>
  <c r="K25" i="32" l="1"/>
  <c r="L23" i="32" s="1"/>
  <c r="J24" i="26"/>
  <c r="K25" i="26"/>
  <c r="G14" i="26"/>
  <c r="I13" i="26"/>
  <c r="K14" i="26"/>
  <c r="H22" i="26"/>
  <c r="J22" i="26"/>
  <c r="J23" i="26"/>
  <c r="H24" i="26"/>
  <c r="I14" i="26"/>
  <c r="L15" i="26"/>
  <c r="F16" i="26" s="1"/>
  <c r="K13" i="26"/>
  <c r="G13" i="26"/>
  <c r="K25" i="34"/>
  <c r="L23" i="34" s="1"/>
  <c r="H22" i="34"/>
  <c r="H23" i="34"/>
  <c r="H23" i="33"/>
  <c r="H23" i="32"/>
  <c r="H22" i="32"/>
  <c r="K13" i="34"/>
  <c r="K15" i="34" s="1"/>
  <c r="K13" i="33"/>
  <c r="K15" i="33" s="1"/>
  <c r="J23" i="32"/>
  <c r="J22" i="32"/>
  <c r="I14" i="32"/>
  <c r="I15" i="32" s="1"/>
  <c r="L15" i="34"/>
  <c r="M13" i="34" s="1"/>
  <c r="I13" i="34"/>
  <c r="I15" i="34" s="1"/>
  <c r="G14" i="34"/>
  <c r="G15" i="34" s="1"/>
  <c r="J22" i="34"/>
  <c r="J23" i="34"/>
  <c r="H22" i="33"/>
  <c r="K25" i="33"/>
  <c r="L23" i="33" s="1"/>
  <c r="G13" i="33"/>
  <c r="L15" i="33"/>
  <c r="M13" i="33" s="1"/>
  <c r="I13" i="33"/>
  <c r="I15" i="33" s="1"/>
  <c r="G14" i="33"/>
  <c r="J22" i="33"/>
  <c r="J23" i="33"/>
  <c r="K14" i="32"/>
  <c r="K15" i="32" s="1"/>
  <c r="G13" i="32"/>
  <c r="G15" i="32" s="1"/>
  <c r="L15" i="32"/>
  <c r="H16" i="32" s="1"/>
  <c r="H15" i="27"/>
  <c r="H25" i="32" l="1"/>
  <c r="L24" i="32"/>
  <c r="L22" i="32"/>
  <c r="I14" i="27"/>
  <c r="I13" i="27"/>
  <c r="I15" i="26"/>
  <c r="L22" i="34"/>
  <c r="L24" i="34"/>
  <c r="J25" i="32"/>
  <c r="G15" i="26"/>
  <c r="H25" i="26"/>
  <c r="K15" i="26"/>
  <c r="J25" i="26"/>
  <c r="H16" i="26"/>
  <c r="M14" i="26"/>
  <c r="J16" i="26"/>
  <c r="M13" i="26"/>
  <c r="H25" i="33"/>
  <c r="H25" i="34"/>
  <c r="L22" i="33"/>
  <c r="G15" i="3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5" i="27" l="1"/>
  <c r="L25" i="32"/>
  <c r="L25" i="34"/>
  <c r="M15" i="26"/>
  <c r="L16" i="26"/>
  <c r="L25" i="33"/>
  <c r="L16" i="33"/>
  <c r="L16" i="32"/>
  <c r="M15" i="32"/>
  <c r="L16" i="34"/>
  <c r="J15" i="27"/>
  <c r="F15" i="27"/>
  <c r="K24" i="27"/>
  <c r="K23" i="27"/>
  <c r="K22" i="27"/>
  <c r="I25" i="27"/>
  <c r="J22" i="27" s="1"/>
  <c r="G25" i="27"/>
  <c r="H24" i="27" s="1"/>
  <c r="L23" i="26" l="1"/>
  <c r="G14" i="27"/>
  <c r="K14" i="27"/>
  <c r="H22" i="27"/>
  <c r="H23" i="27"/>
  <c r="L15" i="27"/>
  <c r="F16" i="27" s="1"/>
  <c r="K13" i="27"/>
  <c r="K15" i="27" s="1"/>
  <c r="G13" i="27"/>
  <c r="J23" i="27"/>
  <c r="J24" i="27"/>
  <c r="K25" i="27"/>
  <c r="L23" i="27" s="1"/>
  <c r="L22" i="26" l="1"/>
  <c r="L24" i="26"/>
  <c r="G15" i="27"/>
  <c r="J16" i="27"/>
  <c r="M14" i="27"/>
  <c r="H16" i="27"/>
  <c r="J25" i="27"/>
  <c r="H25" i="27"/>
  <c r="M13" i="27"/>
  <c r="L24" i="27"/>
  <c r="L22" i="27"/>
  <c r="M15" i="27" l="1"/>
  <c r="L25" i="26"/>
  <c r="L16" i="27"/>
  <c r="L25" i="27"/>
  <c r="K3" i="27" l="1"/>
  <c r="F4" i="27" l="1"/>
  <c r="F3" i="27" l="1"/>
</calcChain>
</file>

<file path=xl/sharedStrings.xml><?xml version="1.0" encoding="utf-8"?>
<sst xmlns="http://schemas.openxmlformats.org/spreadsheetml/2006/main" count="526" uniqueCount="115">
  <si>
    <t>Índice</t>
  </si>
  <si>
    <t>Total</t>
  </si>
  <si>
    <t>Part. %</t>
  </si>
  <si>
    <t>1. Infraestructura Vial</t>
  </si>
  <si>
    <t>2. Infraestructura Aeroportuaria</t>
  </si>
  <si>
    <t>Nacional</t>
  </si>
  <si>
    <t>Vecinal</t>
  </si>
  <si>
    <t>Pavimentada</t>
  </si>
  <si>
    <t>No Pavimentada</t>
  </si>
  <si>
    <t>Red Vial Existente del Sistema Nacional de Carreteras, 2016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</si>
  <si>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</si>
  <si>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</si>
  <si>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</si>
  <si>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</si>
  <si>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</si>
  <si>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</si>
  <si>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</si>
  <si>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Aeropuerto</t>
  </si>
  <si>
    <t>Administra</t>
  </si>
  <si>
    <t>Instalación</t>
  </si>
  <si>
    <t>3. Infraestructura Portuaria</t>
  </si>
  <si>
    <t>Pública</t>
  </si>
  <si>
    <t>Pública (Cesionado)</t>
  </si>
  <si>
    <t>Privada</t>
  </si>
  <si>
    <t>Puerto</t>
  </si>
  <si>
    <t>Titularidad</t>
  </si>
  <si>
    <t>Ámbito</t>
  </si>
  <si>
    <t>Alcance</t>
  </si>
  <si>
    <t>Fuente: MTC                                                                                                                                                             Elaboración: CIE-PERUCÁMARAS</t>
  </si>
  <si>
    <t>Infraestructura Portuaria, 2016</t>
  </si>
  <si>
    <t>Local</t>
  </si>
  <si>
    <t>Helipuerto</t>
  </si>
  <si>
    <t>Aeródromo</t>
  </si>
  <si>
    <t>Red Vial Departamental</t>
  </si>
  <si>
    <t>Existente</t>
  </si>
  <si>
    <t>% Pavimentado</t>
  </si>
  <si>
    <t>RV Nacional</t>
  </si>
  <si>
    <t>RV Vecinal</t>
  </si>
  <si>
    <t>% de Red Vial Pavimentada</t>
  </si>
  <si>
    <t>Fuente: MTC                                              Elaboración: CIE-PERUCÁMARAS</t>
  </si>
  <si>
    <t>Porcentaje de la Red Vial Pavimentada, 2016</t>
  </si>
  <si>
    <t>Red Vial Nacional</t>
  </si>
  <si>
    <t>Red Vial Vecinal</t>
  </si>
  <si>
    <t>RV Departamental</t>
  </si>
  <si>
    <t>NACIONAL</t>
  </si>
  <si>
    <t>Región Norte</t>
  </si>
  <si>
    <t>Red Vial Nacional Pavimentada</t>
  </si>
  <si>
    <t>Red Vial Existente del Sistema Nacional de Carreteras por superficie de rodadura, 2016</t>
  </si>
  <si>
    <t>Asfaltada</t>
  </si>
  <si>
    <t>Solución básica</t>
  </si>
  <si>
    <t>Afirmada</t>
  </si>
  <si>
    <t>Sin Afirmar</t>
  </si>
  <si>
    <t>Trocha</t>
  </si>
  <si>
    <t>MR Norte</t>
  </si>
  <si>
    <t>RV Regional</t>
  </si>
  <si>
    <t xml:space="preserve">2. CLASIFICADOR DE RUTAS D.S.011-2016-MTC ACTUALIZADA AL 31/12/2016 </t>
  </si>
  <si>
    <t>Región \ RVN</t>
  </si>
  <si>
    <t>Red Vial Nacional según Clasificador de Rutas - 2016</t>
  </si>
  <si>
    <t>Red Vial Regional según Clasificador de Rutas - 2016</t>
  </si>
  <si>
    <t>Red Vial Vecinal según Clasificador de Rutas - 2016</t>
  </si>
  <si>
    <t>No Pavimentada                   Afirmada</t>
  </si>
  <si>
    <t>No Pavimentada                   Sin Afirmar</t>
  </si>
  <si>
    <t>No Pavimentada                            Trocha</t>
  </si>
  <si>
    <t>Red Vial Regional Pavimentada</t>
  </si>
  <si>
    <t>Regional</t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</si>
  <si>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</si>
  <si>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</si>
  <si>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</si>
  <si>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</si>
  <si>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</si>
  <si>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249</t>
  </si>
  <si>
    <t>Lunes, 24 de julio de 2017</t>
  </si>
  <si>
    <t>NP: Afirmada</t>
  </si>
  <si>
    <t>ORIENTE</t>
  </si>
  <si>
    <t>DEPARTAMENTO</t>
  </si>
  <si>
    <t>LONGITUD TOTAL</t>
  </si>
  <si>
    <t>DEPARTAMENTAL</t>
  </si>
  <si>
    <t>SUB TOTAL</t>
  </si>
  <si>
    <t>SUB-TOTAL</t>
  </si>
  <si>
    <t>Pavimento</t>
  </si>
  <si>
    <t>TOTAL</t>
  </si>
  <si>
    <t xml:space="preserve"> Amazonas</t>
  </si>
  <si>
    <t xml:space="preserve"> Loreto</t>
  </si>
  <si>
    <t xml:space="preserve"> San Martín</t>
  </si>
  <si>
    <t xml:space="preserve"> Ucayali</t>
  </si>
  <si>
    <t>NP: Sin Afirmar</t>
  </si>
  <si>
    <t>NP: Trocha</t>
  </si>
  <si>
    <r>
      <t>VECINAL</t>
    </r>
    <r>
      <rPr>
        <vertAlign val="superscript"/>
        <sz val="9"/>
        <rFont val="Calibri"/>
        <family val="2"/>
        <scheme val="minor"/>
      </rPr>
      <t>1/</t>
    </r>
  </si>
  <si>
    <r>
      <t>VECINAL</t>
    </r>
    <r>
      <rPr>
        <vertAlign val="superscript"/>
        <sz val="9"/>
        <rFont val="Calibri"/>
        <family val="2"/>
        <scheme val="minor"/>
      </rPr>
      <t>1</t>
    </r>
  </si>
  <si>
    <t>Part. Total</t>
  </si>
  <si>
    <t>Var. Km 16/12</t>
  </si>
  <si>
    <t>Total general</t>
  </si>
  <si>
    <t>TIPO</t>
  </si>
  <si>
    <t xml:space="preserve">Fuente: MTC  </t>
  </si>
  <si>
    <t>Infraestructura Aeroportuaria Pública y privada operativa al 2016</t>
  </si>
  <si>
    <t>De tipo Privado:</t>
  </si>
  <si>
    <t>3. Infraestructura Aeroportuaria</t>
  </si>
  <si>
    <t>Región</t>
  </si>
  <si>
    <t>Infraestructura Aeroportuaria de uso Publico.</t>
  </si>
  <si>
    <t>Fuente: MCT</t>
  </si>
  <si>
    <t>4. Infraestructura Portuaria</t>
  </si>
  <si>
    <t>LORETO</t>
  </si>
  <si>
    <t>Fuente: MTC                                                                                  Elaboración: CIE-PERUCÁMARAS</t>
  </si>
  <si>
    <t>UCAYALI</t>
  </si>
  <si>
    <t>(En kilómetros)</t>
  </si>
  <si>
    <t>Sistema Nacional de Carreteras: Red vial existente Macro Región Oriente - 2016</t>
  </si>
  <si>
    <t>Departamental</t>
  </si>
  <si>
    <t>Red Vial</t>
  </si>
  <si>
    <t>Fuente: MTC                                                                                                                                  Elaboración: CIE-PERUCÁMARAS</t>
  </si>
  <si>
    <t>"Infraestructura de transportes por regiones - 2016"</t>
  </si>
  <si>
    <t>Macro Región Oriente: Infraestructura de transportes por regiones - 2016</t>
  </si>
  <si>
    <t>Amazonas: Infraestructura de transportes - 2016</t>
  </si>
  <si>
    <t>Loreto: Infraestructura de transportes - 2016</t>
  </si>
  <si>
    <t>San Martín: Infraestructura de transportes - 2016</t>
  </si>
  <si>
    <t>Ucayali: Infraestructura de transportes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</si>
</sst>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BFBFBF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7" fillId="0" borderId="0"/>
    <xf numFmtId="0" fontId="3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9" fillId="2" borderId="6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9" xfId="0" applyFont="1" applyFill="1" applyBorder="1"/>
    <xf numFmtId="0" fontId="21" fillId="3" borderId="9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/>
    </xf>
    <xf numFmtId="170" fontId="24" fillId="2" borderId="9" xfId="29" applyNumberFormat="1" applyFont="1" applyFill="1" applyBorder="1" applyAlignment="1">
      <alignment vertical="center"/>
    </xf>
    <xf numFmtId="170" fontId="24" fillId="3" borderId="9" xfId="29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170" fontId="24" fillId="3" borderId="2" xfId="29" applyNumberFormat="1" applyFont="1" applyFill="1" applyBorder="1" applyAlignment="1">
      <alignment vertical="center"/>
    </xf>
    <xf numFmtId="0" fontId="21" fillId="7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/>
    </xf>
    <xf numFmtId="171" fontId="21" fillId="2" borderId="9" xfId="0" applyNumberFormat="1" applyFont="1" applyFill="1" applyBorder="1" applyAlignment="1">
      <alignment horizontal="right" vertical="center"/>
    </xf>
    <xf numFmtId="171" fontId="25" fillId="3" borderId="9" xfId="0" applyNumberFormat="1" applyFont="1" applyFill="1" applyBorder="1" applyAlignment="1">
      <alignment horizontal="right" vertical="center"/>
    </xf>
    <xf numFmtId="171" fontId="21" fillId="2" borderId="9" xfId="0" applyNumberFormat="1" applyFont="1" applyFill="1" applyBorder="1"/>
    <xf numFmtId="171" fontId="21" fillId="6" borderId="9" xfId="0" applyNumberFormat="1" applyFont="1" applyFill="1" applyBorder="1"/>
    <xf numFmtId="170" fontId="24" fillId="2" borderId="9" xfId="29" applyNumberFormat="1" applyFont="1" applyFill="1" applyBorder="1" applyAlignment="1">
      <alignment horizontal="center"/>
    </xf>
    <xf numFmtId="170" fontId="24" fillId="6" borderId="9" xfId="29" applyNumberFormat="1" applyFont="1" applyFill="1" applyBorder="1" applyAlignment="1">
      <alignment horizontal="center"/>
    </xf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2" fillId="2" borderId="9" xfId="29" applyNumberFormat="1" applyFont="1" applyFill="1" applyBorder="1" applyAlignment="1">
      <alignment horizontal="right" vertical="center"/>
    </xf>
    <xf numFmtId="0" fontId="27" fillId="7" borderId="9" xfId="0" applyFont="1" applyFill="1" applyBorder="1" applyAlignment="1">
      <alignment horizontal="center" vertical="center"/>
    </xf>
    <xf numFmtId="171" fontId="27" fillId="2" borderId="9" xfId="0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 applyAlignment="1">
      <alignment horizontal="right" vertical="center"/>
    </xf>
    <xf numFmtId="170" fontId="29" fillId="2" borderId="9" xfId="29" applyNumberFormat="1" applyFont="1" applyFill="1" applyBorder="1"/>
    <xf numFmtId="0" fontId="25" fillId="2" borderId="9" xfId="0" applyFont="1" applyFill="1" applyBorder="1" applyAlignment="1">
      <alignment horizontal="center"/>
    </xf>
    <xf numFmtId="170" fontId="30" fillId="2" borderId="9" xfId="29" applyNumberFormat="1" applyFont="1" applyFill="1" applyBorder="1"/>
    <xf numFmtId="171" fontId="31" fillId="2" borderId="9" xfId="0" applyNumberFormat="1" applyFont="1" applyFill="1" applyBorder="1" applyAlignment="1">
      <alignment horizontal="right" vertical="center"/>
    </xf>
    <xf numFmtId="171" fontId="25" fillId="2" borderId="9" xfId="0" applyNumberFormat="1" applyFont="1" applyFill="1" applyBorder="1" applyAlignment="1">
      <alignment horizontal="right" vertical="center"/>
    </xf>
    <xf numFmtId="170" fontId="32" fillId="2" borderId="9" xfId="29" applyNumberFormat="1" applyFont="1" applyFill="1" applyBorder="1" applyAlignment="1">
      <alignment horizontal="right" vertical="center"/>
    </xf>
    <xf numFmtId="170" fontId="20" fillId="2" borderId="9" xfId="29" applyNumberFormat="1" applyFont="1" applyFill="1" applyBorder="1" applyAlignment="1">
      <alignment horizontal="right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171" fontId="25" fillId="6" borderId="9" xfId="0" applyNumberFormat="1" applyFont="1" applyFill="1" applyBorder="1"/>
    <xf numFmtId="170" fontId="34" fillId="6" borderId="9" xfId="29" applyNumberFormat="1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Border="1"/>
    <xf numFmtId="171" fontId="26" fillId="2" borderId="0" xfId="0" applyNumberFormat="1" applyFont="1" applyFill="1"/>
    <xf numFmtId="0" fontId="21" fillId="7" borderId="9" xfId="0" applyFont="1" applyFill="1" applyBorder="1" applyAlignment="1">
      <alignment horizontal="center" vertical="center"/>
    </xf>
    <xf numFmtId="170" fontId="26" fillId="2" borderId="0" xfId="29" applyNumberFormat="1" applyFont="1" applyFill="1"/>
    <xf numFmtId="0" fontId="3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170" fontId="39" fillId="2" borderId="0" xfId="29" applyNumberFormat="1" applyFont="1" applyFill="1" applyBorder="1"/>
    <xf numFmtId="0" fontId="38" fillId="2" borderId="0" xfId="0" applyFont="1" applyFill="1" applyBorder="1" applyAlignment="1">
      <alignment vertical="center"/>
    </xf>
    <xf numFmtId="0" fontId="9" fillId="2" borderId="5" xfId="0" applyFont="1" applyFill="1" applyBorder="1"/>
    <xf numFmtId="171" fontId="40" fillId="2" borderId="0" xfId="0" applyNumberFormat="1" applyFont="1" applyFill="1"/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171" fontId="10" fillId="3" borderId="9" xfId="0" applyNumberFormat="1" applyFont="1" applyFill="1" applyBorder="1"/>
    <xf numFmtId="0" fontId="21" fillId="3" borderId="10" xfId="0" applyFont="1" applyFill="1" applyBorder="1" applyAlignment="1">
      <alignment horizontal="center" vertical="center"/>
    </xf>
    <xf numFmtId="171" fontId="10" fillId="3" borderId="11" xfId="0" applyNumberFormat="1" applyFont="1" applyFill="1" applyBorder="1"/>
    <xf numFmtId="0" fontId="9" fillId="2" borderId="0" xfId="0" applyFont="1" applyFill="1" applyBorder="1"/>
    <xf numFmtId="0" fontId="21" fillId="3" borderId="13" xfId="0" applyFont="1" applyFill="1" applyBorder="1" applyAlignment="1">
      <alignment horizontal="center" vertical="center" wrapText="1"/>
    </xf>
    <xf numFmtId="170" fontId="21" fillId="2" borderId="9" xfId="29" applyNumberFormat="1" applyFont="1" applyFill="1" applyBorder="1"/>
    <xf numFmtId="170" fontId="10" fillId="2" borderId="9" xfId="29" applyNumberFormat="1" applyFont="1" applyFill="1" applyBorder="1"/>
    <xf numFmtId="170" fontId="43" fillId="2" borderId="9" xfId="29" applyNumberFormat="1" applyFont="1" applyFill="1" applyBorder="1"/>
    <xf numFmtId="171" fontId="10" fillId="2" borderId="0" xfId="0" applyNumberFormat="1" applyFont="1" applyFill="1"/>
    <xf numFmtId="0" fontId="21" fillId="3" borderId="9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/>
    </xf>
    <xf numFmtId="0" fontId="10" fillId="2" borderId="9" xfId="0" applyFont="1" applyFill="1" applyBorder="1"/>
    <xf numFmtId="171" fontId="10" fillId="2" borderId="11" xfId="0" applyNumberFormat="1" applyFont="1" applyFill="1" applyBorder="1"/>
    <xf numFmtId="3" fontId="26" fillId="2" borderId="0" xfId="0" applyNumberFormat="1" applyFont="1" applyFill="1"/>
    <xf numFmtId="170" fontId="10" fillId="2" borderId="0" xfId="29" applyNumberFormat="1" applyFont="1" applyFill="1"/>
    <xf numFmtId="171" fontId="10" fillId="2" borderId="0" xfId="0" applyNumberFormat="1" applyFont="1" applyFill="1" applyBorder="1" applyAlignment="1">
      <alignment vertical="center"/>
    </xf>
    <xf numFmtId="170" fontId="40" fillId="0" borderId="0" xfId="29" applyNumberFormat="1" applyFont="1" applyFill="1" applyBorder="1" applyAlignment="1">
      <alignment vertical="center"/>
    </xf>
    <xf numFmtId="170" fontId="40" fillId="0" borderId="0" xfId="29" applyNumberFormat="1" applyFont="1" applyFill="1"/>
    <xf numFmtId="171" fontId="10" fillId="0" borderId="0" xfId="0" applyNumberFormat="1" applyFont="1" applyFill="1"/>
    <xf numFmtId="171" fontId="10" fillId="0" borderId="17" xfId="0" applyNumberFormat="1" applyFont="1" applyFill="1" applyBorder="1" applyAlignment="1">
      <alignment vertical="center"/>
    </xf>
    <xf numFmtId="170" fontId="40" fillId="0" borderId="17" xfId="29" applyNumberFormat="1" applyFont="1" applyFill="1" applyBorder="1" applyAlignment="1">
      <alignment vertical="center"/>
    </xf>
    <xf numFmtId="171" fontId="10" fillId="0" borderId="16" xfId="0" applyNumberFormat="1" applyFont="1" applyFill="1" applyBorder="1" applyAlignment="1">
      <alignment horizontal="center" vertical="center" wrapText="1"/>
    </xf>
    <xf numFmtId="170" fontId="40" fillId="0" borderId="16" xfId="29" applyNumberFormat="1" applyFont="1" applyFill="1" applyBorder="1" applyAlignment="1">
      <alignment horizontal="center" vertical="center" wrapText="1"/>
    </xf>
    <xf numFmtId="171" fontId="10" fillId="0" borderId="17" xfId="0" applyNumberFormat="1" applyFont="1" applyFill="1" applyBorder="1" applyAlignment="1">
      <alignment horizontal="center" vertical="center"/>
    </xf>
    <xf numFmtId="170" fontId="46" fillId="0" borderId="17" xfId="29" applyNumberFormat="1" applyFont="1" applyFill="1" applyBorder="1" applyAlignment="1">
      <alignment horizontal="center" vertical="center"/>
    </xf>
    <xf numFmtId="171" fontId="10" fillId="0" borderId="0" xfId="0" applyNumberFormat="1" applyFont="1" applyFill="1" applyBorder="1" applyAlignment="1">
      <alignment horizontal="left" vertical="center"/>
    </xf>
    <xf numFmtId="171" fontId="10" fillId="0" borderId="0" xfId="0" applyNumberFormat="1" applyFont="1" applyFill="1" applyBorder="1" applyAlignment="1">
      <alignment horizontal="center" vertical="center"/>
    </xf>
    <xf numFmtId="170" fontId="46" fillId="0" borderId="0" xfId="29" applyNumberFormat="1" applyFont="1" applyFill="1" applyBorder="1" applyAlignment="1">
      <alignment horizontal="center" vertical="center"/>
    </xf>
    <xf numFmtId="171" fontId="10" fillId="0" borderId="16" xfId="0" applyNumberFormat="1" applyFont="1" applyFill="1" applyBorder="1" applyAlignment="1">
      <alignment horizontal="center" vertical="center"/>
    </xf>
    <xf numFmtId="171" fontId="47" fillId="8" borderId="0" xfId="0" applyNumberFormat="1" applyFont="1" applyFill="1"/>
    <xf numFmtId="0" fontId="47" fillId="8" borderId="0" xfId="0" applyNumberFormat="1" applyFont="1" applyFill="1" applyAlignment="1">
      <alignment horizontal="center"/>
    </xf>
    <xf numFmtId="171" fontId="26" fillId="8" borderId="0" xfId="0" applyNumberFormat="1" applyFont="1" applyFill="1"/>
    <xf numFmtId="170" fontId="26" fillId="8" borderId="0" xfId="29" applyNumberFormat="1" applyFont="1" applyFill="1"/>
    <xf numFmtId="171" fontId="26" fillId="8" borderId="0" xfId="0" applyNumberFormat="1" applyFont="1" applyFill="1" applyBorder="1" applyAlignment="1">
      <alignment vertical="center"/>
    </xf>
    <xf numFmtId="170" fontId="26" fillId="8" borderId="0" xfId="29" applyNumberFormat="1" applyFont="1" applyFill="1" applyBorder="1" applyAlignment="1">
      <alignment vertical="center"/>
    </xf>
    <xf numFmtId="170" fontId="10" fillId="0" borderId="0" xfId="29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171" fontId="10" fillId="0" borderId="1" xfId="0" applyNumberFormat="1" applyFont="1" applyFill="1" applyBorder="1" applyAlignment="1">
      <alignment horizontal="left" vertical="center"/>
    </xf>
    <xf numFmtId="171" fontId="10" fillId="0" borderId="1" xfId="0" applyNumberFormat="1" applyFont="1" applyFill="1" applyBorder="1"/>
    <xf numFmtId="170" fontId="40" fillId="0" borderId="1" xfId="29" applyNumberFormat="1" applyFont="1" applyFill="1" applyBorder="1"/>
    <xf numFmtId="171" fontId="44" fillId="4" borderId="1" xfId="0" applyNumberFormat="1" applyFont="1" applyFill="1" applyBorder="1" applyAlignment="1">
      <alignment horizontal="left" vertical="center"/>
    </xf>
    <xf numFmtId="171" fontId="10" fillId="4" borderId="1" xfId="29" applyNumberFormat="1" applyFont="1" applyFill="1" applyBorder="1"/>
    <xf numFmtId="170" fontId="40" fillId="4" borderId="1" xfId="29" applyNumberFormat="1" applyFont="1" applyFill="1" applyBorder="1"/>
    <xf numFmtId="171" fontId="10" fillId="4" borderId="1" xfId="0" applyNumberFormat="1" applyFont="1" applyFill="1" applyBorder="1"/>
    <xf numFmtId="0" fontId="47" fillId="2" borderId="0" xfId="0" applyNumberFormat="1" applyFont="1" applyFill="1" applyBorder="1" applyAlignment="1">
      <alignment horizontal="center"/>
    </xf>
    <xf numFmtId="171" fontId="10" fillId="2" borderId="0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 applyBorder="1" applyAlignment="1">
      <alignment horizontal="center" vertical="center"/>
    </xf>
    <xf numFmtId="171" fontId="10" fillId="2" borderId="0" xfId="0" applyNumberFormat="1" applyFont="1" applyFill="1" applyBorder="1"/>
    <xf numFmtId="171" fontId="10" fillId="2" borderId="0" xfId="0" applyNumberFormat="1" applyFont="1" applyFill="1" applyBorder="1" applyAlignment="1">
      <alignment horizontal="right" vertical="center"/>
    </xf>
    <xf numFmtId="170" fontId="10" fillId="2" borderId="0" xfId="29" applyNumberFormat="1" applyFont="1" applyFill="1" applyBorder="1" applyAlignment="1">
      <alignment horizontal="right" vertical="center"/>
    </xf>
    <xf numFmtId="171" fontId="10" fillId="2" borderId="0" xfId="29" applyNumberFormat="1" applyFont="1" applyFill="1" applyBorder="1"/>
    <xf numFmtId="171" fontId="26" fillId="2" borderId="0" xfId="0" applyNumberFormat="1" applyFont="1" applyFill="1" applyBorder="1"/>
    <xf numFmtId="171" fontId="10" fillId="2" borderId="0" xfId="33" applyNumberFormat="1" applyFont="1" applyFill="1" applyBorder="1" applyAlignment="1">
      <alignment horizontal="right" vertical="center"/>
    </xf>
    <xf numFmtId="171" fontId="26" fillId="2" borderId="0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right"/>
    </xf>
    <xf numFmtId="0" fontId="12" fillId="2" borderId="0" xfId="0" applyFont="1" applyFill="1" applyBorder="1"/>
    <xf numFmtId="0" fontId="21" fillId="2" borderId="0" xfId="0" applyFont="1" applyFill="1" applyAlignment="1">
      <alignment vertical="center"/>
    </xf>
    <xf numFmtId="3" fontId="21" fillId="2" borderId="9" xfId="0" applyNumberFormat="1" applyFont="1" applyFill="1" applyBorder="1"/>
    <xf numFmtId="3" fontId="21" fillId="4" borderId="9" xfId="0" applyNumberFormat="1" applyFont="1" applyFill="1" applyBorder="1"/>
    <xf numFmtId="3" fontId="0" fillId="2" borderId="0" xfId="0" applyNumberFormat="1" applyFill="1"/>
    <xf numFmtId="0" fontId="3" fillId="2" borderId="9" xfId="0" applyFont="1" applyFill="1" applyBorder="1"/>
    <xf numFmtId="0" fontId="2" fillId="4" borderId="9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7" borderId="10" xfId="0" applyFont="1" applyFill="1" applyBorder="1" applyAlignment="1">
      <alignment vertical="center" wrapText="1"/>
    </xf>
    <xf numFmtId="0" fontId="21" fillId="7" borderId="11" xfId="0" applyFont="1" applyFill="1" applyBorder="1" applyAlignment="1">
      <alignment vertical="center" wrapText="1"/>
    </xf>
    <xf numFmtId="0" fontId="10" fillId="2" borderId="13" xfId="0" applyFont="1" applyFill="1" applyBorder="1"/>
    <xf numFmtId="0" fontId="0" fillId="2" borderId="9" xfId="0" applyFill="1" applyBorder="1"/>
    <xf numFmtId="171" fontId="44" fillId="3" borderId="9" xfId="0" applyNumberFormat="1" applyFont="1" applyFill="1" applyBorder="1" applyAlignment="1">
      <alignment horizontal="right" vertical="center"/>
    </xf>
    <xf numFmtId="170" fontId="15" fillId="2" borderId="9" xfId="29" applyNumberFormat="1" applyFont="1" applyFill="1" applyBorder="1" applyAlignment="1">
      <alignment vertical="center"/>
    </xf>
    <xf numFmtId="0" fontId="48" fillId="7" borderId="9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/>
    </xf>
    <xf numFmtId="170" fontId="49" fillId="3" borderId="9" xfId="29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41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171" fontId="10" fillId="0" borderId="17" xfId="0" applyNumberFormat="1" applyFont="1" applyFill="1" applyBorder="1" applyAlignment="1">
      <alignment horizontal="center" vertical="center"/>
    </xf>
    <xf numFmtId="171" fontId="40" fillId="0" borderId="17" xfId="0" applyNumberFormat="1" applyFont="1" applyFill="1" applyBorder="1" applyAlignment="1">
      <alignment horizontal="center" vertical="center"/>
    </xf>
    <xf numFmtId="171" fontId="10" fillId="0" borderId="14" xfId="0" applyNumberFormat="1" applyFont="1" applyFill="1" applyBorder="1" applyAlignment="1">
      <alignment horizontal="center" vertical="center" wrapText="1"/>
    </xf>
    <xf numFmtId="171" fontId="10" fillId="0" borderId="15" xfId="0" applyNumberFormat="1" applyFont="1" applyFill="1" applyBorder="1" applyAlignment="1">
      <alignment horizontal="center" vertical="center" wrapText="1"/>
    </xf>
    <xf numFmtId="171" fontId="10" fillId="0" borderId="14" xfId="0" applyNumberFormat="1" applyFont="1" applyFill="1" applyBorder="1" applyAlignment="1">
      <alignment horizontal="center" vertical="center"/>
    </xf>
    <xf numFmtId="171" fontId="10" fillId="0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48" fillId="7" borderId="13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50" fillId="9" borderId="0" xfId="0" applyFont="1" applyFill="1" applyBorder="1" applyAlignment="1">
      <alignment horizontal="center" vertical="center"/>
    </xf>
    <xf numFmtId="0" fontId="50" fillId="9" borderId="18" xfId="0" applyFont="1" applyFill="1" applyBorder="1" applyAlignment="1">
      <alignment horizontal="center" vertical="center"/>
    </xf>
  </cellXfs>
  <cellStyles count="34">
    <cellStyle name="Euro" xfId="3"/>
    <cellStyle name="Euro 2" xfId="4"/>
    <cellStyle name="Euro 2 2" xfId="5"/>
    <cellStyle name="Hipervínculo" xfId="1" builtinId="8"/>
    <cellStyle name="Hipervínculo 2" xfId="32"/>
    <cellStyle name="Millares" xfId="33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Macro</a:t>
            </a:r>
            <a:r>
              <a:rPr lang="en-US" sz="1000" b="1" baseline="0"/>
              <a:t> Región Oriente: </a:t>
            </a:r>
            <a:r>
              <a:rPr lang="en-US" sz="1000" b="1"/>
              <a:t>Porcentaje de la Red Vial Existente Pavimentada, 2016 </a:t>
            </a:r>
          </a:p>
        </c:rich>
      </c:tx>
      <c:layout>
        <c:manualLayout>
          <c:xMode val="edge"/>
          <c:yMode val="edge"/>
          <c:x val="0.12957627250275705"/>
          <c:y val="1.7014314928425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025133392754"/>
          <c:y val="0.2253479166666666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Oriente!$U$32:$U$35</c:f>
              <c:numCache>
                <c:formatCode>0.0%</c:formatCode>
                <c:ptCount val="4"/>
                <c:pt idx="0">
                  <c:v>1</c:v>
                </c:pt>
                <c:pt idx="1">
                  <c:v>0.83338531781701997</c:v>
                </c:pt>
                <c:pt idx="2">
                  <c:v>0.74907746123736263</c:v>
                </c:pt>
                <c:pt idx="3">
                  <c:v>0.67581735706949664</c:v>
                </c:pt>
              </c:numCache>
            </c:numRef>
          </c:val>
        </c:ser>
        <c:ser>
          <c:idx val="1"/>
          <c:order val="1"/>
          <c:tx>
            <c:strRef>
              <c:f>Oriente!$V$31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Oriente!$V$32:$V$35</c:f>
              <c:numCache>
                <c:formatCode>0.0%</c:formatCode>
                <c:ptCount val="4"/>
                <c:pt idx="0">
                  <c:v>4.281547711950677E-2</c:v>
                </c:pt>
                <c:pt idx="1">
                  <c:v>0.16644246339506835</c:v>
                </c:pt>
                <c:pt idx="2">
                  <c:v>0.36153816798891997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Oriente!$W$31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Oriente!$W$32:$W$35</c:f>
              <c:numCache>
                <c:formatCode>0.0%</c:formatCode>
                <c:ptCount val="4"/>
                <c:pt idx="0">
                  <c:v>0</c:v>
                </c:pt>
                <c:pt idx="1">
                  <c:v>2.6173957999463898E-5</c:v>
                </c:pt>
                <c:pt idx="2">
                  <c:v>4.3416899346069716E-2</c:v>
                </c:pt>
                <c:pt idx="3">
                  <c:v>7.5156436596387436E-3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2000"/>
        <c:axId val="24437888"/>
      </c:barChart>
      <c:catAx>
        <c:axId val="2443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24437888"/>
        <c:crosses val="autoZero"/>
        <c:auto val="1"/>
        <c:lblAlgn val="ctr"/>
        <c:lblOffset val="100"/>
        <c:noMultiLvlLbl val="0"/>
      </c:catAx>
      <c:valAx>
        <c:axId val="2443788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2443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53940788505327E-2"/>
          <c:y val="0.1025763888888888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Macro Región Oriente:  Red vial existente pavimentada por regiones - 2016 </a:t>
            </a:r>
          </a:p>
        </c:rich>
      </c:tx>
      <c:layout>
        <c:manualLayout>
          <c:xMode val="edge"/>
          <c:yMode val="edge"/>
          <c:x val="0.12957627250275702"/>
          <c:y val="2.84811303216211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025133392754"/>
          <c:y val="0.2253479166666666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Oriente!$U$32:$U$35</c:f>
              <c:numCache>
                <c:formatCode>0.0%</c:formatCode>
                <c:ptCount val="4"/>
                <c:pt idx="0">
                  <c:v>1</c:v>
                </c:pt>
                <c:pt idx="1">
                  <c:v>0.83338531781701997</c:v>
                </c:pt>
                <c:pt idx="2">
                  <c:v>0.74907746123736263</c:v>
                </c:pt>
                <c:pt idx="3">
                  <c:v>0.67581735706949664</c:v>
                </c:pt>
              </c:numCache>
            </c:numRef>
          </c:val>
        </c:ser>
        <c:ser>
          <c:idx val="1"/>
          <c:order val="1"/>
          <c:tx>
            <c:strRef>
              <c:f>Oriente!$V$31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Oriente!$V$32:$V$35</c:f>
              <c:numCache>
                <c:formatCode>0.0%</c:formatCode>
                <c:ptCount val="4"/>
                <c:pt idx="0">
                  <c:v>4.281547711950677E-2</c:v>
                </c:pt>
                <c:pt idx="1">
                  <c:v>0.16644246339506835</c:v>
                </c:pt>
                <c:pt idx="2">
                  <c:v>0.36153816798891997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Oriente!$W$31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Oriente!$T$32:$T$35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Oriente!$W$32:$W$35</c:f>
              <c:numCache>
                <c:formatCode>0.0%</c:formatCode>
                <c:ptCount val="4"/>
                <c:pt idx="0">
                  <c:v>0</c:v>
                </c:pt>
                <c:pt idx="1">
                  <c:v>2.6173957999463898E-5</c:v>
                </c:pt>
                <c:pt idx="2">
                  <c:v>4.3416899346069716E-2</c:v>
                </c:pt>
                <c:pt idx="3">
                  <c:v>7.5156436596387436E-3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5840"/>
        <c:axId val="29254016"/>
      </c:barChart>
      <c:catAx>
        <c:axId val="29235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29254016"/>
        <c:crosses val="autoZero"/>
        <c:auto val="1"/>
        <c:lblAlgn val="ctr"/>
        <c:lblOffset val="100"/>
        <c:noMultiLvlLbl val="0"/>
      </c:catAx>
      <c:valAx>
        <c:axId val="2925401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2923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53940788505327E-2"/>
          <c:y val="0.1025763888888888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Red vial existente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por uperficie de rodadura,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(Kilómetros)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75895297650951"/>
          <c:y val="0.15875"/>
          <c:w val="0.86076953538295475"/>
          <c:h val="0.651404166666666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Oriente!$S$45</c:f>
              <c:strCache>
                <c:ptCount val="1"/>
                <c:pt idx="0">
                  <c:v>Pavimentada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4.6041943096242697E-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097638995149442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8922638953377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Oriente!$T$45:$W$45</c:f>
              <c:numCache>
                <c:formatCode>#,##0</c:formatCode>
                <c:ptCount val="4"/>
                <c:pt idx="0">
                  <c:v>161.36999816360003</c:v>
                </c:pt>
                <c:pt idx="1">
                  <c:v>31.281000000000002</c:v>
                </c:pt>
                <c:pt idx="2">
                  <c:v>102.41299999999998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Oriente!$S$46</c:f>
              <c:strCache>
                <c:ptCount val="1"/>
                <c:pt idx="0">
                  <c:v>NP: Afirmada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Oriente!$T$46:$W$46</c:f>
              <c:numCache>
                <c:formatCode>#,##0</c:formatCode>
                <c:ptCount val="4"/>
                <c:pt idx="0">
                  <c:v>414.33699998569</c:v>
                </c:pt>
                <c:pt idx="1">
                  <c:v>21.591000000000001</c:v>
                </c:pt>
                <c:pt idx="2">
                  <c:v>163.08723000000001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Oriente!$S$47</c:f>
              <c:strCache>
                <c:ptCount val="1"/>
                <c:pt idx="0">
                  <c:v>NP: Sin Afirmar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Oriente!$T$47:$W$47</c:f>
              <c:numCache>
                <c:formatCode>#,##0</c:formatCode>
                <c:ptCount val="4"/>
                <c:pt idx="0">
                  <c:v>20.154000000000003</c:v>
                </c:pt>
                <c:pt idx="1">
                  <c:v>478.73529012900997</c:v>
                </c:pt>
                <c:pt idx="2">
                  <c:v>0</c:v>
                </c:pt>
                <c:pt idx="3">
                  <c:v>67.293000000000006</c:v>
                </c:pt>
              </c:numCache>
            </c:numRef>
          </c:val>
        </c:ser>
        <c:ser>
          <c:idx val="3"/>
          <c:order val="3"/>
          <c:tx>
            <c:strRef>
              <c:f>Oriente!$S$48</c:f>
              <c:strCache>
                <c:ptCount val="1"/>
                <c:pt idx="0">
                  <c:v>NP: Trocha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Oriente!$T$48:$W$48</c:f>
              <c:numCache>
                <c:formatCode>#,##0</c:formatCode>
                <c:ptCount val="4"/>
                <c:pt idx="0">
                  <c:v>373.66321143150003</c:v>
                </c:pt>
                <c:pt idx="1">
                  <c:v>198.99299999999999</c:v>
                </c:pt>
                <c:pt idx="2">
                  <c:v>17.77</c:v>
                </c:pt>
                <c:pt idx="3">
                  <c:v>149.93600000000001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2"/>
        <c:overlap val="100"/>
        <c:axId val="44262144"/>
        <c:axId val="44263680"/>
      </c:barChart>
      <c:catAx>
        <c:axId val="442621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4263680"/>
        <c:crosses val="autoZero"/>
        <c:auto val="1"/>
        <c:lblAlgn val="ctr"/>
        <c:lblOffset val="100"/>
        <c:noMultiLvlLbl val="0"/>
      </c:catAx>
      <c:valAx>
        <c:axId val="44263680"/>
        <c:scaling>
          <c:orientation val="minMax"/>
          <c:max val="950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4426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60118858761323"/>
          <c:y val="0.52442604166666662"/>
          <c:w val="0.13206165981576168"/>
          <c:h val="0.25417638888888888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(10,525.6 Km)</a:t>
            </a:r>
          </a:p>
        </c:rich>
      </c:tx>
      <c:layout>
        <c:manualLayout>
          <c:xMode val="edge"/>
          <c:yMode val="edge"/>
          <c:x val="0.25007796279960054"/>
          <c:y val="0.2469444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Oriente!$T$9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5.1686412578186333E-2"/>
                  <c:y val="0.1058333333333333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6.5782706917691697E-2"/>
                  <c:y val="-7.937500000000000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Oriente!$T$10:$T$11</c:f>
              <c:numCache>
                <c:formatCode>#,##0.0</c:formatCode>
                <c:ptCount val="2"/>
                <c:pt idx="0">
                  <c:v>1884.9620000000002</c:v>
                </c:pt>
                <c:pt idx="1">
                  <c:v>282.16700000000003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(9,366.2 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Oriente!$T$12</c:f>
              <c:strCache>
                <c:ptCount val="1"/>
                <c:pt idx="0">
                  <c:v>RV Departamental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6.0940409064802775E-2"/>
                  <c:y val="-8.819444444444444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2814066419509284E-2"/>
                  <c:y val="-0.1146527777777777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Oriente!$T$13:$T$14</c:f>
              <c:numCache>
                <c:formatCode>#,##0.0</c:formatCode>
                <c:ptCount val="2"/>
                <c:pt idx="0">
                  <c:v>295.06399799999997</c:v>
                </c:pt>
                <c:pt idx="1">
                  <c:v>1905.5597329999998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(45,451.5 Km)</a:t>
            </a:r>
          </a:p>
        </c:rich>
      </c:tx>
      <c:layout>
        <c:manualLayout>
          <c:xMode val="edge"/>
          <c:yMode val="edge"/>
          <c:x val="0.25105885633189445"/>
          <c:y val="0.14973426100735646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Oriente!$T$15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4.509852236797026E-2"/>
                  <c:y val="4.682989874785143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3545850694714309E-2"/>
                  <c:y val="-0.12941387743102575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Oriente!$S$16:$S$17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Oriente!$T$16:$T$17</c:f>
              <c:numCache>
                <c:formatCode>#,##0.0</c:formatCode>
                <c:ptCount val="2"/>
                <c:pt idx="0">
                  <c:v>29.509999999999998</c:v>
                </c:pt>
                <c:pt idx="1">
                  <c:v>6963.2284406211938</c:v>
                </c:pt>
              </c:numCache>
            </c:numRef>
          </c:val>
        </c:ser>
        <c:ser>
          <c:idx val="0"/>
          <c:order val="0"/>
          <c:tx>
            <c:strRef>
              <c:f>Oriente!$T$15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Oriente!$S$16:$S$17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Oriente!$T$16:$T$17</c:f>
              <c:numCache>
                <c:formatCode>#,##0.0</c:formatCode>
                <c:ptCount val="2"/>
                <c:pt idx="0">
                  <c:v>29.509999999999998</c:v>
                </c:pt>
                <c:pt idx="1">
                  <c:v>6963.2284406211938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Oriente!$T$15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Oriente!$S$16:$S$17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Oriente!$T$16:$T$17</c:f>
              <c:numCache>
                <c:formatCode>#,##0.0</c:formatCode>
                <c:ptCount val="2"/>
                <c:pt idx="0">
                  <c:v>29.509999999999998</c:v>
                </c:pt>
                <c:pt idx="1">
                  <c:v>6963.2284406211938</c:v>
                </c:pt>
              </c:numCache>
            </c:numRef>
          </c:val>
        </c:ser>
        <c:ser>
          <c:idx val="0"/>
          <c:order val="0"/>
          <c:tx>
            <c:strRef>
              <c:f>Oriente!$T$15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Oriente!$S$16:$S$17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Oriente!$T$16:$T$17</c:f>
              <c:numCache>
                <c:formatCode>#,##0.0</c:formatCode>
                <c:ptCount val="2"/>
                <c:pt idx="0">
                  <c:v>29.509999999999998</c:v>
                </c:pt>
                <c:pt idx="1">
                  <c:v>6963.2284406211938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Red Vial Regional Existente por Superficie de rodadura,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(Kilómetros)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75895297650951"/>
          <c:y val="0.15875"/>
          <c:w val="0.86076953538295475"/>
          <c:h val="0.651404166666666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Oriente!$S$45</c:f>
              <c:strCache>
                <c:ptCount val="1"/>
                <c:pt idx="0">
                  <c:v>Pavimentada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4.6041943096242697E-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097638995149442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8922638953377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Oriente!$T$45:$W$45</c:f>
              <c:numCache>
                <c:formatCode>#,##0</c:formatCode>
                <c:ptCount val="4"/>
                <c:pt idx="0">
                  <c:v>161.36999816360003</c:v>
                </c:pt>
                <c:pt idx="1">
                  <c:v>31.281000000000002</c:v>
                </c:pt>
                <c:pt idx="2">
                  <c:v>102.41299999999998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Oriente!$S$46</c:f>
              <c:strCache>
                <c:ptCount val="1"/>
                <c:pt idx="0">
                  <c:v>NP: Afirmada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Oriente!$T$46:$W$46</c:f>
              <c:numCache>
                <c:formatCode>#,##0</c:formatCode>
                <c:ptCount val="4"/>
                <c:pt idx="0">
                  <c:v>414.33699998569</c:v>
                </c:pt>
                <c:pt idx="1">
                  <c:v>21.591000000000001</c:v>
                </c:pt>
                <c:pt idx="2">
                  <c:v>163.08723000000001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Oriente!$S$47</c:f>
              <c:strCache>
                <c:ptCount val="1"/>
                <c:pt idx="0">
                  <c:v>NP: Sin Afirmar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Oriente!$T$47:$W$47</c:f>
              <c:numCache>
                <c:formatCode>#,##0</c:formatCode>
                <c:ptCount val="4"/>
                <c:pt idx="0">
                  <c:v>20.154000000000003</c:v>
                </c:pt>
                <c:pt idx="1">
                  <c:v>478.73529012900997</c:v>
                </c:pt>
                <c:pt idx="2">
                  <c:v>0</c:v>
                </c:pt>
                <c:pt idx="3">
                  <c:v>67.293000000000006</c:v>
                </c:pt>
              </c:numCache>
            </c:numRef>
          </c:val>
        </c:ser>
        <c:ser>
          <c:idx val="3"/>
          <c:order val="3"/>
          <c:tx>
            <c:strRef>
              <c:f>Oriente!$S$48</c:f>
              <c:strCache>
                <c:ptCount val="1"/>
                <c:pt idx="0">
                  <c:v>NP: Trocha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Oriente!$T$44:$W$44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Oriente!$T$48:$W$48</c:f>
              <c:numCache>
                <c:formatCode>#,##0</c:formatCode>
                <c:ptCount val="4"/>
                <c:pt idx="0">
                  <c:v>373.66321143150003</c:v>
                </c:pt>
                <c:pt idx="1">
                  <c:v>198.99299999999999</c:v>
                </c:pt>
                <c:pt idx="2">
                  <c:v>17.77</c:v>
                </c:pt>
                <c:pt idx="3">
                  <c:v>149.93600000000001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2"/>
        <c:overlap val="100"/>
        <c:axId val="43925888"/>
        <c:axId val="43927424"/>
      </c:barChart>
      <c:catAx>
        <c:axId val="439258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3927424"/>
        <c:crosses val="autoZero"/>
        <c:auto val="1"/>
        <c:lblAlgn val="ctr"/>
        <c:lblOffset val="100"/>
        <c:noMultiLvlLbl val="0"/>
      </c:catAx>
      <c:valAx>
        <c:axId val="43927424"/>
        <c:scaling>
          <c:orientation val="minMax"/>
          <c:max val="950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4392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60118858761323"/>
          <c:y val="0.52442604166666662"/>
          <c:w val="0.13206165981576168"/>
          <c:h val="0.25417638888888888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Oriente: Red Vial Nacional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zigZag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4144066353866122"/>
                  <c:y val="4.4930177761798289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959577347116697E-3"/>
                  <c:y val="-3.5336461283392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Afirmada</a:t>
                    </a:r>
                    <a:r>
                      <a:rPr lang="en-US"/>
                      <a:t>
800.0
15.0%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3630900354916903E-3"/>
                  <c:y val="-8.36577135532457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Sin Afirmar
358.7
6.7%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5253105576818319E-5"/>
                  <c:y val="-3.9554587484990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Trocha
151.6
2.8%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-0.15828273206206822"/>
                  <c:y val="1.2238870861883475E-4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No Pavimentada
1,310.2
24.5%</a:t>
                    </a:r>
                  </a:p>
                </c:rich>
              </c:tx>
              <c:numFmt formatCode="0.0%" sourceLinked="0"/>
              <c:spPr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Oriente!$S$61:$S$64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Oriente!$T$61:$T$64</c:f>
              <c:numCache>
                <c:formatCode>#,##0.0</c:formatCode>
                <c:ptCount val="4"/>
                <c:pt idx="0">
                  <c:v>1884.9620000000004</c:v>
                </c:pt>
                <c:pt idx="1">
                  <c:v>106.05700000000002</c:v>
                </c:pt>
                <c:pt idx="2">
                  <c:v>11.595000000000001</c:v>
                </c:pt>
                <c:pt idx="3">
                  <c:v>164.51500000000001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Oriente: Red Vial Regional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70555555555558"/>
          <c:y val="0.19463506944444445"/>
          <c:w val="0.59106962962962961"/>
          <c:h val="0.68996145833333322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2.3305185185185186E-2"/>
                  <c:y val="-1.192604166666666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4074074074074077E-3"/>
                  <c:y val="-3.086805555555555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1759259259259259E-2"/>
                  <c:y val="-3.086805555555555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1.4111111111111111E-2"/>
                  <c:y val="2.204861111111102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762792592592593"/>
                  <c:y val="-1.0823611111111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 Pavimentada</a:t>
                    </a:r>
                    <a:r>
                      <a:rPr lang="en-US"/>
                      <a:t>
3,516.7
86%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Oriente!$S$61:$S$64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Oriente!$T$71:$T$74</c:f>
              <c:numCache>
                <c:formatCode>#,##0.0</c:formatCode>
                <c:ptCount val="4"/>
                <c:pt idx="0">
                  <c:v>295.06399816359999</c:v>
                </c:pt>
                <c:pt idx="1">
                  <c:v>599.01522998568998</c:v>
                </c:pt>
                <c:pt idx="2">
                  <c:v>566.18229012900997</c:v>
                </c:pt>
                <c:pt idx="3">
                  <c:v>740.3622114315001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Oriente: Red Vial Vecinal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095637468549353"/>
          <c:y val="0.21133689433954689"/>
          <c:w val="0.57467650098230438"/>
          <c:h val="0.6694744975092044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1.416547230689367E-2"/>
                  <c:y val="2.555826320263007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Pav.  Afirmada
6,705.4
24.9%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5.7326349078924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Sin Afirmar
4,612.2
17.1%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3.9687472439255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Trocha
15,242.0
56.5%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8785517262137225"/>
                  <c:y val="-1.3303206318493164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No Pavimentado
26,559.5
98.5%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Oriente!$S$61:$S$64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Oriente!$T$81:$T$84</c:f>
              <c:numCache>
                <c:formatCode>#,##0.0</c:formatCode>
                <c:ptCount val="4"/>
                <c:pt idx="0">
                  <c:v>29.51</c:v>
                </c:pt>
                <c:pt idx="1">
                  <c:v>2600.7903000000006</c:v>
                </c:pt>
                <c:pt idx="2">
                  <c:v>1763.2451406211949</c:v>
                </c:pt>
                <c:pt idx="3">
                  <c:v>2599.1930000000002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image" Target="../media/image4.emf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28575</xdr:rowOff>
    </xdr:from>
    <xdr:to>
      <xdr:col>10</xdr:col>
      <xdr:colOff>569304</xdr:colOff>
      <xdr:row>25</xdr:row>
      <xdr:rowOff>51075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10</xdr:col>
      <xdr:colOff>538168</xdr:colOff>
      <xdr:row>43</xdr:row>
      <xdr:rowOff>22500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0.00307</cdr:x>
      <cdr:y>0.86467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36" y="2490241"/>
          <a:ext cx="5369857" cy="369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* NP: No pavimentada</a:t>
          </a:r>
        </a:p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224108</xdr:colOff>
      <xdr:row>24</xdr:row>
      <xdr:rowOff>165890</xdr:rowOff>
    </xdr:from>
    <xdr:to>
      <xdr:col>23</xdr:col>
      <xdr:colOff>12362</xdr:colOff>
      <xdr:row>38</xdr:row>
      <xdr:rowOff>188390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232958</xdr:colOff>
      <xdr:row>9</xdr:row>
      <xdr:rowOff>56349</xdr:rowOff>
    </xdr:from>
    <xdr:to>
      <xdr:col>19</xdr:col>
      <xdr:colOff>887921</xdr:colOff>
      <xdr:row>16</xdr:row>
      <xdr:rowOff>162849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877963</xdr:colOff>
      <xdr:row>9</xdr:row>
      <xdr:rowOff>55649</xdr:rowOff>
    </xdr:from>
    <xdr:to>
      <xdr:col>23</xdr:col>
      <xdr:colOff>15292</xdr:colOff>
      <xdr:row>16</xdr:row>
      <xdr:rowOff>162149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241940</xdr:colOff>
      <xdr:row>16</xdr:row>
      <xdr:rowOff>157095</xdr:rowOff>
    </xdr:from>
    <xdr:to>
      <xdr:col>19</xdr:col>
      <xdr:colOff>896903</xdr:colOff>
      <xdr:row>23</xdr:row>
      <xdr:rowOff>151536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895109</xdr:colOff>
      <xdr:row>16</xdr:row>
      <xdr:rowOff>151008</xdr:rowOff>
    </xdr:from>
    <xdr:to>
      <xdr:col>23</xdr:col>
      <xdr:colOff>14263</xdr:colOff>
      <xdr:row>23</xdr:row>
      <xdr:rowOff>145449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722859</xdr:colOff>
      <xdr:row>8</xdr:row>
      <xdr:rowOff>8944</xdr:rowOff>
    </xdr:from>
    <xdr:to>
      <xdr:col>22</xdr:col>
      <xdr:colOff>655625</xdr:colOff>
      <xdr:row>10</xdr:row>
      <xdr:rowOff>110218</xdr:rowOff>
    </xdr:to>
    <xdr:sp macro="" textlink="">
      <xdr:nvSpPr>
        <xdr:cNvPr id="16" name="15 CuadroTexto"/>
        <xdr:cNvSpPr txBox="1"/>
      </xdr:nvSpPr>
      <xdr:spPr>
        <a:xfrm>
          <a:off x="12588288" y="1532944"/>
          <a:ext cx="4654444" cy="482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Macro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Región Oriente:</a:t>
          </a:r>
        </a:p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Red Vial Existente del Sistema Nacional de Carreteras por tipo de Superficie,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2016</a:t>
          </a:r>
          <a:endParaRPr lang="es-P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17</xdr:col>
      <xdr:colOff>750093</xdr:colOff>
      <xdr:row>23</xdr:row>
      <xdr:rowOff>51288</xdr:rowOff>
    </xdr:from>
    <xdr:ext cx="4576580" cy="169320"/>
    <xdr:sp macro="" textlink="">
      <xdr:nvSpPr>
        <xdr:cNvPr id="10" name="9 CuadroTexto"/>
        <xdr:cNvSpPr txBox="1"/>
      </xdr:nvSpPr>
      <xdr:spPr>
        <a:xfrm>
          <a:off x="12542043" y="4547088"/>
          <a:ext cx="4576580" cy="16932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PE" sz="750">
              <a:latin typeface="Arial Narrow" panose="020B0606020202030204" pitchFamily="34" charset="0"/>
            </a:rPr>
            <a:t>Fuente: MTC-OGPP</a:t>
          </a:r>
          <a:r>
            <a:rPr lang="es-PE" sz="750" baseline="0">
              <a:latin typeface="Arial Narrow" panose="020B0606020202030204" pitchFamily="34" charset="0"/>
            </a:rPr>
            <a:t>      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17</xdr:col>
      <xdr:colOff>257967</xdr:colOff>
      <xdr:row>39</xdr:row>
      <xdr:rowOff>62459</xdr:rowOff>
    </xdr:from>
    <xdr:to>
      <xdr:col>23</xdr:col>
      <xdr:colOff>24610</xdr:colOff>
      <xdr:row>54</xdr:row>
      <xdr:rowOff>84959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241805</xdr:colOff>
      <xdr:row>55</xdr:row>
      <xdr:rowOff>18169</xdr:rowOff>
    </xdr:from>
    <xdr:to>
      <xdr:col>23</xdr:col>
      <xdr:colOff>27658</xdr:colOff>
      <xdr:row>69</xdr:row>
      <xdr:rowOff>119110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227393</xdr:colOff>
      <xdr:row>69</xdr:row>
      <xdr:rowOff>188026</xdr:rowOff>
    </xdr:from>
    <xdr:to>
      <xdr:col>23</xdr:col>
      <xdr:colOff>13246</xdr:colOff>
      <xdr:row>83</xdr:row>
      <xdr:rowOff>176909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230836</xdr:colOff>
      <xdr:row>84</xdr:row>
      <xdr:rowOff>73082</xdr:rowOff>
    </xdr:from>
    <xdr:to>
      <xdr:col>22</xdr:col>
      <xdr:colOff>906608</xdr:colOff>
      <xdr:row>98</xdr:row>
      <xdr:rowOff>95584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238125</xdr:colOff>
      <xdr:row>8</xdr:row>
      <xdr:rowOff>0</xdr:rowOff>
    </xdr:from>
    <xdr:to>
      <xdr:col>23</xdr:col>
      <xdr:colOff>19050</xdr:colOff>
      <xdr:row>24</xdr:row>
      <xdr:rowOff>19050</xdr:rowOff>
    </xdr:to>
    <xdr:pic>
      <xdr:nvPicPr>
        <xdr:cNvPr id="25" name="24 Image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1524000"/>
          <a:ext cx="5400675" cy="318135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5727"/>
          <a:ext cx="2690765" cy="508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0.00307</cdr:x>
      <cdr:y>0.86467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36" y="2490241"/>
          <a:ext cx="5369857" cy="369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* NP: No pavimentada</a:t>
          </a:r>
        </a:p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64" t="s">
        <v>70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2:18" ht="19.5" customHeight="1" x14ac:dyDescent="0.25">
      <c r="B4" s="165" t="s">
        <v>109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2:18" ht="15" customHeight="1" x14ac:dyDescent="0.25">
      <c r="B5" s="166" t="s">
        <v>71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67" t="s">
        <v>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2:15" x14ac:dyDescent="0.25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2:15" x14ac:dyDescent="0.25"/>
    <row r="11" spans="2:15" x14ac:dyDescent="0.25">
      <c r="G11" s="9"/>
    </row>
    <row r="12" spans="2:15" x14ac:dyDescent="0.25">
      <c r="F12" s="9" t="s">
        <v>65</v>
      </c>
      <c r="G12" s="9"/>
      <c r="J12" s="2">
        <v>2</v>
      </c>
    </row>
    <row r="13" spans="2:15" x14ac:dyDescent="0.25">
      <c r="G13" s="9" t="s">
        <v>66</v>
      </c>
      <c r="J13" s="2">
        <v>3</v>
      </c>
    </row>
    <row r="14" spans="2:15" x14ac:dyDescent="0.25">
      <c r="G14" s="9" t="s">
        <v>67</v>
      </c>
      <c r="J14" s="2">
        <v>4</v>
      </c>
    </row>
    <row r="15" spans="2:15" x14ac:dyDescent="0.25">
      <c r="G15" s="9" t="s">
        <v>68</v>
      </c>
      <c r="J15" s="2">
        <v>5</v>
      </c>
    </row>
    <row r="16" spans="2:15" x14ac:dyDescent="0.25">
      <c r="G16" s="9" t="s">
        <v>69</v>
      </c>
      <c r="J16" s="2">
        <v>6</v>
      </c>
    </row>
    <row r="17" spans="7:10" x14ac:dyDescent="0.25">
      <c r="G17" s="9"/>
      <c r="J17" s="2"/>
    </row>
    <row r="18" spans="7:10" x14ac:dyDescent="0.25">
      <c r="G18" s="9"/>
      <c r="J18" s="2"/>
    </row>
    <row r="19" spans="7:10" x14ac:dyDescent="0.25"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 G13:G16 J17:J20 J14:J15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2"/>
  <sheetViews>
    <sheetView zoomScaleNormal="100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75" t="s">
        <v>110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1"/>
    </row>
    <row r="2" spans="2:23" x14ac:dyDescent="0.25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1"/>
    </row>
    <row r="3" spans="2:23" x14ac:dyDescent="0.25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 x14ac:dyDescent="0.25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23"/>
      <c r="S4" s="23"/>
      <c r="T4" s="23"/>
      <c r="U4" s="23"/>
      <c r="V4" s="23"/>
      <c r="W4" s="23"/>
    </row>
    <row r="5" spans="2:23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23"/>
      <c r="S5" s="23"/>
      <c r="T5" s="23"/>
      <c r="U5" s="23"/>
      <c r="V5" s="23"/>
      <c r="W5" s="23"/>
    </row>
    <row r="6" spans="2:23" x14ac:dyDescent="0.25">
      <c r="R6" s="23"/>
      <c r="S6" s="23"/>
      <c r="T6" s="23"/>
      <c r="U6" s="23"/>
      <c r="V6" s="23"/>
      <c r="W6" s="23"/>
    </row>
    <row r="7" spans="2:23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R7" s="75"/>
      <c r="S7" s="75"/>
      <c r="T7" s="75"/>
      <c r="U7" s="75"/>
      <c r="V7" s="75"/>
      <c r="W7" s="75"/>
    </row>
    <row r="8" spans="2:23" x14ac:dyDescent="0.25">
      <c r="B8" s="13"/>
      <c r="C8" s="12"/>
      <c r="N8" s="12"/>
      <c r="P8" s="18"/>
      <c r="R8" s="74"/>
      <c r="S8" s="74"/>
      <c r="T8" s="74"/>
      <c r="U8" s="74"/>
      <c r="V8" s="74"/>
      <c r="W8" s="74"/>
    </row>
    <row r="9" spans="2:23" x14ac:dyDescent="0.25">
      <c r="B9" s="13"/>
      <c r="E9" s="176" t="s">
        <v>47</v>
      </c>
      <c r="F9" s="176"/>
      <c r="G9" s="176"/>
      <c r="H9" s="176"/>
      <c r="I9" s="176"/>
      <c r="J9" s="176"/>
      <c r="K9" s="176"/>
      <c r="L9" s="176"/>
      <c r="M9" s="176"/>
      <c r="P9" s="18"/>
      <c r="R9" s="74"/>
      <c r="S9" s="74"/>
      <c r="T9" s="74" t="s">
        <v>36</v>
      </c>
      <c r="U9" s="74"/>
      <c r="V9" s="74"/>
      <c r="W9" s="74"/>
    </row>
    <row r="10" spans="2:23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  <c r="R10" s="74"/>
      <c r="S10" s="74" t="s">
        <v>7</v>
      </c>
      <c r="T10" s="76">
        <v>1884.9620000000002</v>
      </c>
      <c r="U10" s="74"/>
      <c r="V10" s="74"/>
      <c r="W10" s="74"/>
    </row>
    <row r="11" spans="2:23" x14ac:dyDescent="0.25">
      <c r="B11" s="13"/>
      <c r="E11" s="177" t="s">
        <v>13</v>
      </c>
      <c r="F11" s="178" t="s">
        <v>5</v>
      </c>
      <c r="G11" s="178"/>
      <c r="H11" s="178" t="s">
        <v>64</v>
      </c>
      <c r="I11" s="178"/>
      <c r="J11" s="178" t="s">
        <v>6</v>
      </c>
      <c r="K11" s="178"/>
      <c r="L11" s="178" t="s">
        <v>1</v>
      </c>
      <c r="M11" s="178"/>
      <c r="P11" s="18"/>
      <c r="R11" s="74"/>
      <c r="S11" s="74" t="s">
        <v>8</v>
      </c>
      <c r="T11" s="76">
        <v>282.16700000000003</v>
      </c>
      <c r="U11" s="74"/>
      <c r="V11" s="74"/>
      <c r="W11" s="74"/>
    </row>
    <row r="12" spans="2:23" x14ac:dyDescent="0.25">
      <c r="B12" s="13"/>
      <c r="E12" s="177"/>
      <c r="F12" s="71" t="s">
        <v>14</v>
      </c>
      <c r="G12" s="72" t="s">
        <v>11</v>
      </c>
      <c r="H12" s="71" t="s">
        <v>14</v>
      </c>
      <c r="I12" s="72" t="s">
        <v>11</v>
      </c>
      <c r="J12" s="71" t="s">
        <v>14</v>
      </c>
      <c r="K12" s="72" t="s">
        <v>11</v>
      </c>
      <c r="L12" s="71" t="s">
        <v>14</v>
      </c>
      <c r="M12" s="72" t="s">
        <v>11</v>
      </c>
      <c r="P12" s="18"/>
      <c r="R12" s="74"/>
      <c r="S12" s="74"/>
      <c r="T12" s="74" t="s">
        <v>43</v>
      </c>
      <c r="U12" s="74"/>
      <c r="V12" s="74"/>
      <c r="W12" s="74"/>
    </row>
    <row r="13" spans="2:23" x14ac:dyDescent="0.25">
      <c r="B13" s="13"/>
      <c r="E13" s="28" t="s">
        <v>7</v>
      </c>
      <c r="F13" s="51">
        <f>+Amazonas!F13+Loreto!F13+'San Martín'!F13+Ucayali!F13</f>
        <v>1884.9620000000002</v>
      </c>
      <c r="G13" s="35">
        <f>+F13/F15</f>
        <v>0.86979686026997005</v>
      </c>
      <c r="H13" s="51">
        <f>+Amazonas!H13+Loreto!H13+'San Martín'!H13+Ucayali!H13</f>
        <v>295.06399799999997</v>
      </c>
      <c r="I13" s="35">
        <f>+H13/H15</f>
        <v>0.13408198495883619</v>
      </c>
      <c r="J13" s="51">
        <f>+Amazonas!J13+Loreto!J13+'San Martín'!J13+Ucayali!J13</f>
        <v>29.509999999999998</v>
      </c>
      <c r="K13" s="35">
        <f>+J13/J15</f>
        <v>4.2200920641582733E-3</v>
      </c>
      <c r="L13" s="45">
        <f>+J13+H13+F13</f>
        <v>2209.5359980000003</v>
      </c>
      <c r="M13" s="35">
        <f>+L13/L15</f>
        <v>0.19449299899281464</v>
      </c>
      <c r="P13" s="18"/>
      <c r="R13" s="74"/>
      <c r="S13" s="74" t="s">
        <v>7</v>
      </c>
      <c r="T13" s="76">
        <v>295.06399799999997</v>
      </c>
      <c r="U13" s="74"/>
      <c r="V13" s="74"/>
      <c r="W13" s="74"/>
    </row>
    <row r="14" spans="2:23" x14ac:dyDescent="0.25">
      <c r="B14" s="13"/>
      <c r="E14" s="28" t="s">
        <v>8</v>
      </c>
      <c r="F14" s="51">
        <f>+Amazonas!F14+Loreto!F14+'San Martín'!F14+Ucayali!F14</f>
        <v>282.16700000000003</v>
      </c>
      <c r="G14" s="35">
        <f>+F14/F15</f>
        <v>0.13020313973002992</v>
      </c>
      <c r="H14" s="51">
        <f>+Amazonas!H14+Loreto!H14+'San Martín'!H14+Ucayali!H14</f>
        <v>1905.5597329999998</v>
      </c>
      <c r="I14" s="35">
        <f>+H14/H15</f>
        <v>0.86591801504116384</v>
      </c>
      <c r="J14" s="51">
        <f>+Amazonas!J14+Loreto!J14+'San Martín'!J14+Ucayali!J14</f>
        <v>6963.2284406211938</v>
      </c>
      <c r="K14" s="35">
        <f>+J14/J15</f>
        <v>0.9957799079358417</v>
      </c>
      <c r="L14" s="45">
        <f>+J14+H14+F14</f>
        <v>9150.9551736211924</v>
      </c>
      <c r="M14" s="35">
        <f>+L14/L15</f>
        <v>0.80550700100718531</v>
      </c>
      <c r="P14" s="18"/>
      <c r="R14" s="74"/>
      <c r="S14" s="74" t="s">
        <v>8</v>
      </c>
      <c r="T14" s="76">
        <v>1905.5597329999998</v>
      </c>
      <c r="U14" s="74"/>
      <c r="V14" s="74"/>
      <c r="W14" s="74"/>
    </row>
    <row r="15" spans="2:23" x14ac:dyDescent="0.25">
      <c r="B15" s="13"/>
      <c r="E15" s="29" t="s">
        <v>1</v>
      </c>
      <c r="F15" s="46">
        <f t="shared" ref="F15:K15" si="0">+F14+F13</f>
        <v>2167.1290000000004</v>
      </c>
      <c r="G15" s="36">
        <f t="shared" si="0"/>
        <v>1</v>
      </c>
      <c r="H15" s="46">
        <f t="shared" si="0"/>
        <v>2200.6237309999997</v>
      </c>
      <c r="I15" s="36">
        <f t="shared" si="0"/>
        <v>1</v>
      </c>
      <c r="J15" s="46">
        <f t="shared" si="0"/>
        <v>6992.7384406211941</v>
      </c>
      <c r="K15" s="36">
        <f t="shared" si="0"/>
        <v>1</v>
      </c>
      <c r="L15" s="46">
        <f>+J15+H15+F15</f>
        <v>11360.491171621194</v>
      </c>
      <c r="M15" s="36">
        <f>+M14+M13</f>
        <v>1</v>
      </c>
      <c r="P15" s="18"/>
      <c r="R15" s="74"/>
      <c r="S15" s="74"/>
      <c r="T15" s="74" t="s">
        <v>37</v>
      </c>
      <c r="U15" s="74"/>
      <c r="V15" s="74"/>
      <c r="W15" s="74"/>
    </row>
    <row r="16" spans="2:23" x14ac:dyDescent="0.25">
      <c r="B16" s="13"/>
      <c r="E16" s="41" t="s">
        <v>2</v>
      </c>
      <c r="F16" s="36">
        <f>+F15/L15</f>
        <v>0.19076015000245286</v>
      </c>
      <c r="G16" s="42"/>
      <c r="H16" s="36">
        <f>+H15/L15</f>
        <v>0.19370850236627232</v>
      </c>
      <c r="I16" s="42"/>
      <c r="J16" s="36">
        <f>+J15/L15</f>
        <v>0.61553134763127482</v>
      </c>
      <c r="K16" s="42"/>
      <c r="L16" s="36">
        <f>+J16+H16+F16</f>
        <v>1</v>
      </c>
      <c r="M16" s="36"/>
      <c r="P16" s="18"/>
      <c r="R16" s="74"/>
      <c r="S16" s="74" t="s">
        <v>7</v>
      </c>
      <c r="T16" s="76">
        <v>29.509999999999998</v>
      </c>
      <c r="U16" s="74"/>
      <c r="V16" s="74"/>
      <c r="W16" s="74"/>
    </row>
    <row r="17" spans="2:23" x14ac:dyDescent="0.25">
      <c r="B17" s="13"/>
      <c r="E17" s="170" t="s">
        <v>16</v>
      </c>
      <c r="F17" s="170"/>
      <c r="G17" s="170"/>
      <c r="H17" s="170"/>
      <c r="I17" s="170"/>
      <c r="J17" s="170"/>
      <c r="K17" s="170"/>
      <c r="L17" s="170"/>
      <c r="M17" s="170"/>
      <c r="P17" s="18"/>
      <c r="R17" s="74"/>
      <c r="S17" s="74" t="s">
        <v>8</v>
      </c>
      <c r="T17" s="76">
        <v>6963.2284406211938</v>
      </c>
      <c r="U17" s="74"/>
      <c r="V17" s="74"/>
      <c r="W17" s="74"/>
    </row>
    <row r="18" spans="2:23" x14ac:dyDescent="0.25">
      <c r="B18" s="13"/>
      <c r="C18" s="27"/>
      <c r="D18" s="27"/>
      <c r="E18" s="27"/>
      <c r="P18" s="18"/>
      <c r="R18" s="74"/>
      <c r="S18" s="74"/>
      <c r="T18" s="74"/>
      <c r="U18" s="74"/>
      <c r="V18" s="74"/>
      <c r="W18" s="74"/>
    </row>
    <row r="19" spans="2:23" x14ac:dyDescent="0.25">
      <c r="B19" s="13"/>
      <c r="C19" s="27"/>
      <c r="D19" s="27"/>
      <c r="P19" s="18"/>
      <c r="R19" s="74"/>
      <c r="S19" s="74"/>
      <c r="T19" s="74"/>
      <c r="U19" s="74"/>
      <c r="V19" s="74"/>
      <c r="W19" s="74"/>
    </row>
    <row r="20" spans="2:23" x14ac:dyDescent="0.25">
      <c r="B20" s="13"/>
      <c r="F20" s="168" t="s">
        <v>9</v>
      </c>
      <c r="G20" s="168"/>
      <c r="H20" s="168"/>
      <c r="I20" s="168"/>
      <c r="J20" s="168"/>
      <c r="K20" s="168"/>
      <c r="L20" s="168"/>
      <c r="P20" s="18"/>
      <c r="R20" s="74"/>
      <c r="S20" s="74"/>
      <c r="T20" s="74"/>
      <c r="U20" s="74"/>
      <c r="V20" s="74"/>
      <c r="W20" s="74"/>
    </row>
    <row r="21" spans="2:23" ht="24" x14ac:dyDescent="0.25">
      <c r="B21" s="13"/>
      <c r="F21" s="64" t="s">
        <v>10</v>
      </c>
      <c r="G21" s="65" t="s">
        <v>7</v>
      </c>
      <c r="H21" s="66" t="s">
        <v>11</v>
      </c>
      <c r="I21" s="67" t="s">
        <v>8</v>
      </c>
      <c r="J21" s="66" t="s">
        <v>11</v>
      </c>
      <c r="K21" s="68" t="s">
        <v>1</v>
      </c>
      <c r="L21" s="66" t="s">
        <v>11</v>
      </c>
      <c r="P21" s="18"/>
      <c r="R21" s="74"/>
      <c r="S21" s="74"/>
      <c r="T21" s="74"/>
      <c r="U21" s="74"/>
      <c r="V21" s="74"/>
      <c r="W21" s="74"/>
    </row>
    <row r="22" spans="2:23" x14ac:dyDescent="0.25">
      <c r="B22" s="13"/>
      <c r="F22" s="28" t="s">
        <v>5</v>
      </c>
      <c r="G22" s="52">
        <f>+Amazonas!G22+Loreto!G22+'San Martín'!G22+Ucayali!G22</f>
        <v>1884.9620000000002</v>
      </c>
      <c r="H22" s="49">
        <f>+G22/G25</f>
        <v>0.8531030957206428</v>
      </c>
      <c r="I22" s="52">
        <f>+Amazonas!I22+Loreto!I22+'San Martín'!I22+Ucayali!I22</f>
        <v>282.16700000000003</v>
      </c>
      <c r="J22" s="49">
        <f>+I22/I25</f>
        <v>3.0834704645191873E-2</v>
      </c>
      <c r="K22" s="52">
        <f>+I22+G22</f>
        <v>2167.1290000000004</v>
      </c>
      <c r="L22" s="49">
        <f>+K22/K25</f>
        <v>0.19076015000245286</v>
      </c>
      <c r="P22" s="18"/>
      <c r="R22" s="74"/>
      <c r="S22" s="74"/>
      <c r="T22" s="74"/>
      <c r="U22" s="74"/>
      <c r="V22" s="74"/>
      <c r="W22" s="74"/>
    </row>
    <row r="23" spans="2:23" x14ac:dyDescent="0.25">
      <c r="B23" s="13"/>
      <c r="F23" s="28" t="s">
        <v>64</v>
      </c>
      <c r="G23" s="52">
        <f>+Amazonas!G23+Loreto!G23+'San Martín'!G23+Ucayali!G23</f>
        <v>295.06399799999997</v>
      </c>
      <c r="H23" s="49">
        <f>+G23/G25</f>
        <v>0.13354115898862126</v>
      </c>
      <c r="I23" s="52">
        <f>+Amazonas!I23+Loreto!I23+'San Martín'!I23+Ucayali!I23</f>
        <v>1905.5597329999998</v>
      </c>
      <c r="J23" s="49">
        <f>+I23/I25</f>
        <v>0.20823615642802196</v>
      </c>
      <c r="K23" s="52">
        <f t="shared" ref="K23:K25" si="1">+I23+G23</f>
        <v>2200.6237309999997</v>
      </c>
      <c r="L23" s="49">
        <f>+K23/K25</f>
        <v>0.19370850236627232</v>
      </c>
      <c r="P23" s="18"/>
      <c r="R23" s="74"/>
      <c r="S23" s="74"/>
      <c r="T23" s="74"/>
      <c r="U23" s="74"/>
      <c r="V23" s="74"/>
      <c r="W23" s="74"/>
    </row>
    <row r="24" spans="2:23" x14ac:dyDescent="0.25">
      <c r="B24" s="13"/>
      <c r="F24" s="28" t="s">
        <v>6</v>
      </c>
      <c r="G24" s="52">
        <f>+Amazonas!G24+Loreto!G24+'San Martín'!G24+Ucayali!G24</f>
        <v>29.509999999999998</v>
      </c>
      <c r="H24" s="49">
        <f>+G24/G25</f>
        <v>1.3355745290735922E-2</v>
      </c>
      <c r="I24" s="52">
        <f>+Amazonas!I24+Loreto!I24+'San Martín'!I24+Ucayali!I24</f>
        <v>6963.2284406211938</v>
      </c>
      <c r="J24" s="49">
        <f>+I24/I25</f>
        <v>0.76092913892678615</v>
      </c>
      <c r="K24" s="52">
        <f t="shared" si="1"/>
        <v>6992.7384406211941</v>
      </c>
      <c r="L24" s="49">
        <f>+K24/K25</f>
        <v>0.61553134763127482</v>
      </c>
      <c r="P24" s="18"/>
      <c r="R24" s="74"/>
      <c r="S24" s="74"/>
      <c r="T24" s="74"/>
      <c r="U24" s="74"/>
      <c r="V24" s="74"/>
      <c r="W24" s="74"/>
    </row>
    <row r="25" spans="2:23" x14ac:dyDescent="0.25">
      <c r="B25" s="13"/>
      <c r="F25" s="44" t="s">
        <v>1</v>
      </c>
      <c r="G25" s="69">
        <f t="shared" ref="G25:L25" si="2">SUM(G22:G24)</f>
        <v>2209.5359980000003</v>
      </c>
      <c r="H25" s="70">
        <f t="shared" si="2"/>
        <v>1</v>
      </c>
      <c r="I25" s="69">
        <f t="shared" si="2"/>
        <v>9150.9551736211943</v>
      </c>
      <c r="J25" s="70">
        <f t="shared" si="2"/>
        <v>1</v>
      </c>
      <c r="K25" s="69">
        <f t="shared" si="1"/>
        <v>11360.491171621194</v>
      </c>
      <c r="L25" s="70">
        <f t="shared" si="2"/>
        <v>1</v>
      </c>
      <c r="P25" s="18"/>
      <c r="R25" s="74"/>
      <c r="S25" s="74"/>
      <c r="T25" s="74"/>
      <c r="U25" s="74"/>
      <c r="V25" s="74"/>
      <c r="W25" s="74"/>
    </row>
    <row r="26" spans="2:23" x14ac:dyDescent="0.25">
      <c r="B26" s="13"/>
      <c r="F26" s="170" t="s">
        <v>12</v>
      </c>
      <c r="G26" s="170"/>
      <c r="H26" s="170"/>
      <c r="I26" s="170"/>
      <c r="J26" s="170"/>
      <c r="K26" s="170"/>
      <c r="L26" s="170"/>
      <c r="P26" s="18"/>
      <c r="R26" s="74"/>
      <c r="S26" s="74"/>
      <c r="T26" s="74"/>
      <c r="U26" s="74"/>
      <c r="V26" s="74"/>
      <c r="W26" s="74"/>
    </row>
    <row r="27" spans="2:23" x14ac:dyDescent="0.25">
      <c r="B27" s="13"/>
      <c r="F27" s="27"/>
      <c r="G27" s="27"/>
      <c r="H27" s="27"/>
      <c r="I27" s="27"/>
      <c r="J27" s="27"/>
      <c r="K27" s="27"/>
      <c r="L27" s="27"/>
      <c r="P27" s="18"/>
    </row>
    <row r="28" spans="2:23" x14ac:dyDescent="0.25">
      <c r="B28" s="13"/>
      <c r="F28" s="27"/>
      <c r="G28" s="27"/>
      <c r="H28" s="27"/>
      <c r="I28" s="27"/>
      <c r="J28" s="27"/>
      <c r="K28" s="27"/>
      <c r="L28" s="27"/>
      <c r="P28" s="18"/>
    </row>
    <row r="29" spans="2:23" x14ac:dyDescent="0.25">
      <c r="B29" s="13"/>
      <c r="C29" s="168" t="s">
        <v>63</v>
      </c>
      <c r="D29" s="168"/>
      <c r="E29" s="168"/>
      <c r="F29" s="168"/>
      <c r="G29" s="168"/>
      <c r="H29" s="168"/>
      <c r="I29" s="168"/>
      <c r="J29" s="3"/>
      <c r="K29" s="3"/>
      <c r="L29" s="168" t="s">
        <v>40</v>
      </c>
      <c r="M29" s="168"/>
      <c r="N29" s="168"/>
      <c r="O29" s="168"/>
      <c r="P29" s="18"/>
    </row>
    <row r="30" spans="2:23" x14ac:dyDescent="0.25">
      <c r="B30" s="13"/>
      <c r="C30" s="171" t="s">
        <v>45</v>
      </c>
      <c r="D30" s="173" t="s">
        <v>34</v>
      </c>
      <c r="E30" s="174"/>
      <c r="F30" s="173" t="s">
        <v>7</v>
      </c>
      <c r="G30" s="174"/>
      <c r="H30" s="173" t="s">
        <v>35</v>
      </c>
      <c r="I30" s="174"/>
      <c r="J30" s="3"/>
      <c r="K30" s="3"/>
      <c r="L30" s="171" t="s">
        <v>45</v>
      </c>
      <c r="M30" s="179" t="s">
        <v>38</v>
      </c>
      <c r="N30" s="179"/>
      <c r="O30" s="179"/>
      <c r="P30" s="18"/>
    </row>
    <row r="31" spans="2:23" x14ac:dyDescent="0.25">
      <c r="B31" s="13"/>
      <c r="C31" s="172"/>
      <c r="D31" s="54">
        <v>2012</v>
      </c>
      <c r="E31" s="31">
        <v>2016</v>
      </c>
      <c r="F31" s="54">
        <v>2012</v>
      </c>
      <c r="G31" s="31">
        <v>2016</v>
      </c>
      <c r="H31" s="54">
        <v>2012</v>
      </c>
      <c r="I31" s="31">
        <v>2016</v>
      </c>
      <c r="J31" s="3"/>
      <c r="K31" s="3"/>
      <c r="L31" s="172"/>
      <c r="M31" s="31" t="s">
        <v>36</v>
      </c>
      <c r="N31" s="31" t="s">
        <v>54</v>
      </c>
      <c r="O31" s="31" t="s">
        <v>37</v>
      </c>
      <c r="P31" s="18"/>
      <c r="T31" s="74"/>
      <c r="U31" s="74" t="s">
        <v>41</v>
      </c>
      <c r="V31" s="74" t="s">
        <v>33</v>
      </c>
      <c r="W31" s="74" t="s">
        <v>42</v>
      </c>
    </row>
    <row r="32" spans="2:23" x14ac:dyDescent="0.25">
      <c r="B32" s="13"/>
      <c r="C32" s="28" t="s">
        <v>66</v>
      </c>
      <c r="D32" s="55">
        <v>601.05999999999995</v>
      </c>
      <c r="E32" s="52">
        <v>730.60028999999986</v>
      </c>
      <c r="F32" s="55">
        <v>31.28</v>
      </c>
      <c r="G32" s="45">
        <v>31.281000000000002</v>
      </c>
      <c r="H32" s="56">
        <f>+F32/D32</f>
        <v>5.2041393538082729E-2</v>
      </c>
      <c r="I32" s="53">
        <f>+G32/E32</f>
        <v>4.281547711950677E-2</v>
      </c>
      <c r="J32" s="3"/>
      <c r="K32" s="3"/>
      <c r="L32" s="28" t="s">
        <v>66</v>
      </c>
      <c r="M32" s="57">
        <v>1</v>
      </c>
      <c r="N32" s="57">
        <v>4.281547711950677E-2</v>
      </c>
      <c r="O32" s="57">
        <v>0</v>
      </c>
      <c r="P32" s="18"/>
      <c r="T32" s="74" t="s">
        <v>66</v>
      </c>
      <c r="U32" s="78">
        <v>1</v>
      </c>
      <c r="V32" s="78">
        <v>4.281547711950677E-2</v>
      </c>
      <c r="W32" s="78">
        <v>0</v>
      </c>
    </row>
    <row r="33" spans="2:23" x14ac:dyDescent="0.25">
      <c r="B33" s="13"/>
      <c r="C33" s="28" t="s">
        <v>67</v>
      </c>
      <c r="D33" s="55">
        <v>436.69</v>
      </c>
      <c r="E33" s="52">
        <v>283.27022999999997</v>
      </c>
      <c r="F33" s="55">
        <v>108.56</v>
      </c>
      <c r="G33" s="45">
        <v>102.41299999999998</v>
      </c>
      <c r="H33" s="56">
        <f t="shared" ref="H33:I35" si="3">+F33/D33</f>
        <v>0.24859740319219584</v>
      </c>
      <c r="I33" s="53">
        <f t="shared" si="3"/>
        <v>0.36153816798891997</v>
      </c>
      <c r="J33" s="3"/>
      <c r="K33" s="3"/>
      <c r="L33" s="28" t="s">
        <v>67</v>
      </c>
      <c r="M33" s="57">
        <v>0.74907746123736263</v>
      </c>
      <c r="N33" s="57">
        <v>0.36153816798891997</v>
      </c>
      <c r="O33" s="57">
        <v>4.3416899346069716E-2</v>
      </c>
      <c r="P33" s="18"/>
      <c r="T33" s="74" t="s">
        <v>68</v>
      </c>
      <c r="U33" s="78">
        <v>0.83338531781701997</v>
      </c>
      <c r="V33" s="78">
        <v>0.16644246339506835</v>
      </c>
      <c r="W33" s="78">
        <v>2.6173957999463898E-5</v>
      </c>
    </row>
    <row r="34" spans="2:23" x14ac:dyDescent="0.25">
      <c r="B34" s="13"/>
      <c r="C34" s="28" t="s">
        <v>68</v>
      </c>
      <c r="D34" s="55">
        <v>492.49</v>
      </c>
      <c r="E34" s="52">
        <v>969.52421099999981</v>
      </c>
      <c r="F34" s="55">
        <v>178.65</v>
      </c>
      <c r="G34" s="45">
        <v>161.36999799999998</v>
      </c>
      <c r="H34" s="56">
        <f t="shared" si="3"/>
        <v>0.3627484822026843</v>
      </c>
      <c r="I34" s="53">
        <f t="shared" si="3"/>
        <v>0.16644246339506835</v>
      </c>
      <c r="J34" s="3"/>
      <c r="K34" s="3"/>
      <c r="L34" s="28" t="s">
        <v>68</v>
      </c>
      <c r="M34" s="57">
        <v>0.83338531781701997</v>
      </c>
      <c r="N34" s="57">
        <v>0.16644246339506835</v>
      </c>
      <c r="O34" s="57">
        <v>2.6173957999463898E-5</v>
      </c>
      <c r="P34" s="18"/>
      <c r="T34" s="74" t="s">
        <v>67</v>
      </c>
      <c r="U34" s="78">
        <v>0.74907746123736263</v>
      </c>
      <c r="V34" s="78">
        <v>0.36153816798891997</v>
      </c>
      <c r="W34" s="78">
        <v>4.3416899346069716E-2</v>
      </c>
    </row>
    <row r="35" spans="2:23" x14ac:dyDescent="0.25">
      <c r="B35" s="13"/>
      <c r="C35" s="28" t="s">
        <v>69</v>
      </c>
      <c r="D35" s="55">
        <v>214.05</v>
      </c>
      <c r="E35" s="52">
        <v>217.22900000000001</v>
      </c>
      <c r="F35" s="55">
        <v>0</v>
      </c>
      <c r="G35" s="45">
        <v>0</v>
      </c>
      <c r="H35" s="56">
        <f t="shared" si="3"/>
        <v>0</v>
      </c>
      <c r="I35" s="53">
        <f t="shared" si="3"/>
        <v>0</v>
      </c>
      <c r="J35" s="3"/>
      <c r="K35" s="3"/>
      <c r="L35" s="28" t="s">
        <v>69</v>
      </c>
      <c r="M35" s="57">
        <v>0.67581735706949664</v>
      </c>
      <c r="N35" s="57">
        <v>0</v>
      </c>
      <c r="O35" s="57">
        <v>7.5156436596387436E-3</v>
      </c>
      <c r="P35" s="18"/>
      <c r="T35" s="74" t="s">
        <v>69</v>
      </c>
      <c r="U35" s="78">
        <v>0.67581735706949664</v>
      </c>
      <c r="V35" s="78">
        <v>0</v>
      </c>
      <c r="W35" s="78">
        <v>7.5156436596387436E-3</v>
      </c>
    </row>
    <row r="36" spans="2:23" x14ac:dyDescent="0.25">
      <c r="B36" s="13"/>
      <c r="C36" s="58" t="s">
        <v>1</v>
      </c>
      <c r="D36" s="60">
        <f>SUM(D32:D35)</f>
        <v>1744.29</v>
      </c>
      <c r="E36" s="61">
        <f>SUM(E32:E35)</f>
        <v>2200.6237309999997</v>
      </c>
      <c r="F36" s="60">
        <f>SUM(F32:F35)</f>
        <v>318.49</v>
      </c>
      <c r="G36" s="61">
        <f>SUM(G32:G35)</f>
        <v>295.06399799999997</v>
      </c>
      <c r="H36" s="62">
        <f t="shared" ref="H36" si="4">+F36/D36</f>
        <v>0.18259005096629574</v>
      </c>
      <c r="I36" s="63">
        <f t="shared" ref="I36" si="5">+G36/E36</f>
        <v>0.13408198495883619</v>
      </c>
      <c r="J36" s="86">
        <f>+G36-F36</f>
        <v>-23.42600200000004</v>
      </c>
      <c r="K36" s="3"/>
      <c r="L36" s="58" t="s">
        <v>1</v>
      </c>
      <c r="M36" s="59">
        <v>0.86979686026997005</v>
      </c>
      <c r="N36" s="59">
        <v>0.13408198495883619</v>
      </c>
      <c r="O36" s="59">
        <v>4.2200920641582733E-3</v>
      </c>
      <c r="P36" s="18"/>
    </row>
    <row r="37" spans="2:23" x14ac:dyDescent="0.25">
      <c r="B37" s="13"/>
      <c r="C37" s="170" t="s">
        <v>12</v>
      </c>
      <c r="D37" s="170"/>
      <c r="E37" s="170"/>
      <c r="F37" s="170"/>
      <c r="G37" s="170"/>
      <c r="H37" s="170"/>
      <c r="I37" s="170"/>
      <c r="J37" s="3"/>
      <c r="K37" s="3"/>
      <c r="L37" s="169" t="s">
        <v>39</v>
      </c>
      <c r="M37" s="169"/>
      <c r="N37" s="169"/>
      <c r="O37" s="169"/>
      <c r="P37" s="18"/>
    </row>
    <row r="38" spans="2:23" x14ac:dyDescent="0.25">
      <c r="B38" s="13"/>
      <c r="C38" s="27"/>
      <c r="D38" s="27"/>
      <c r="E38" s="86">
        <f>+E36-D36</f>
        <v>456.33373099999972</v>
      </c>
      <c r="F38" s="27"/>
      <c r="G38" s="27"/>
      <c r="H38" s="27"/>
      <c r="I38" s="27"/>
      <c r="J38" s="3"/>
      <c r="K38" s="3"/>
      <c r="L38" s="73"/>
      <c r="M38" s="73"/>
      <c r="N38" s="73"/>
      <c r="O38" s="73"/>
      <c r="P38" s="18"/>
    </row>
    <row r="39" spans="2:23" x14ac:dyDescent="0.25">
      <c r="B39" s="8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8"/>
    </row>
    <row r="40" spans="2:23" x14ac:dyDescent="0.25">
      <c r="B40" s="13"/>
      <c r="K40" s="3"/>
      <c r="L40" s="79"/>
      <c r="M40" s="79"/>
      <c r="N40" s="79"/>
      <c r="O40" s="79"/>
      <c r="P40" s="14"/>
    </row>
    <row r="41" spans="2:23" x14ac:dyDescent="0.25">
      <c r="B41" s="13"/>
      <c r="C41" s="168" t="s">
        <v>46</v>
      </c>
      <c r="D41" s="168"/>
      <c r="E41" s="168"/>
      <c r="F41" s="168"/>
      <c r="G41" s="168"/>
      <c r="H41" s="168"/>
      <c r="I41" s="168"/>
      <c r="J41" s="3"/>
      <c r="K41" s="3"/>
      <c r="L41" s="80"/>
      <c r="M41" s="81"/>
      <c r="N41" s="81"/>
      <c r="O41" s="81"/>
      <c r="P41" s="14"/>
    </row>
    <row r="42" spans="2:23" x14ac:dyDescent="0.25">
      <c r="B42" s="13"/>
      <c r="C42" s="171" t="s">
        <v>45</v>
      </c>
      <c r="D42" s="173" t="s">
        <v>34</v>
      </c>
      <c r="E42" s="174"/>
      <c r="F42" s="173" t="s">
        <v>7</v>
      </c>
      <c r="G42" s="174"/>
      <c r="H42" s="173" t="s">
        <v>35</v>
      </c>
      <c r="I42" s="174"/>
      <c r="J42" s="3"/>
      <c r="K42" s="3"/>
      <c r="L42" s="80"/>
      <c r="M42" s="82"/>
      <c r="N42" s="82"/>
      <c r="O42" s="82"/>
      <c r="P42" s="14"/>
    </row>
    <row r="43" spans="2:23" x14ac:dyDescent="0.25">
      <c r="B43" s="13"/>
      <c r="C43" s="172"/>
      <c r="D43" s="54">
        <v>2012</v>
      </c>
      <c r="E43" s="77">
        <v>2016</v>
      </c>
      <c r="F43" s="54">
        <v>2012</v>
      </c>
      <c r="G43" s="77">
        <v>2016</v>
      </c>
      <c r="H43" s="54">
        <v>2012</v>
      </c>
      <c r="I43" s="77">
        <v>2016</v>
      </c>
      <c r="J43" s="3"/>
      <c r="K43" s="3"/>
      <c r="L43" s="75"/>
      <c r="M43" s="83"/>
      <c r="N43" s="83"/>
      <c r="O43" s="83"/>
      <c r="P43" s="14"/>
    </row>
    <row r="44" spans="2:23" x14ac:dyDescent="0.25">
      <c r="B44" s="13"/>
      <c r="C44" s="28" t="s">
        <v>66</v>
      </c>
      <c r="D44" s="55">
        <v>851.06999999999994</v>
      </c>
      <c r="E44" s="52">
        <v>846.20100000000025</v>
      </c>
      <c r="F44" s="55">
        <v>442.56</v>
      </c>
      <c r="G44" s="45">
        <v>846.20100000000025</v>
      </c>
      <c r="H44" s="56">
        <f>+F44/D44</f>
        <v>0.52000422996933271</v>
      </c>
      <c r="I44" s="53">
        <f>+G44/E44</f>
        <v>1</v>
      </c>
      <c r="J44" s="3"/>
      <c r="K44" s="3"/>
      <c r="L44" s="75"/>
      <c r="M44" s="83"/>
      <c r="N44" s="83"/>
      <c r="O44" s="83"/>
      <c r="P44" s="14"/>
      <c r="S44" s="74"/>
      <c r="T44" s="74" t="s">
        <v>68</v>
      </c>
      <c r="U44" s="74" t="s">
        <v>66</v>
      </c>
      <c r="V44" s="74" t="s">
        <v>67</v>
      </c>
      <c r="W44" s="74" t="s">
        <v>69</v>
      </c>
    </row>
    <row r="45" spans="2:23" x14ac:dyDescent="0.25">
      <c r="B45" s="13"/>
      <c r="C45" s="28" t="s">
        <v>67</v>
      </c>
      <c r="D45" s="55">
        <v>87.89</v>
      </c>
      <c r="E45" s="52">
        <v>124.92700000000001</v>
      </c>
      <c r="F45" s="55">
        <v>43.09</v>
      </c>
      <c r="G45" s="45">
        <v>93.580000000000013</v>
      </c>
      <c r="H45" s="56">
        <f t="shared" ref="H45:H48" si="6">+F45/D45</f>
        <v>0.49027193082261922</v>
      </c>
      <c r="I45" s="53">
        <f t="shared" ref="I45:I48" si="7">+G45/E45</f>
        <v>0.74907746123736263</v>
      </c>
      <c r="J45" s="3"/>
      <c r="K45" s="3"/>
      <c r="L45" s="75"/>
      <c r="M45" s="83"/>
      <c r="N45" s="83"/>
      <c r="O45" s="83"/>
      <c r="P45" s="14"/>
      <c r="S45" s="74" t="s">
        <v>7</v>
      </c>
      <c r="T45" s="102">
        <v>161.36999816360003</v>
      </c>
      <c r="U45" s="102">
        <v>31.281000000000002</v>
      </c>
      <c r="V45" s="102">
        <v>102.41299999999998</v>
      </c>
      <c r="W45" s="102">
        <v>0</v>
      </c>
    </row>
    <row r="46" spans="2:23" x14ac:dyDescent="0.25">
      <c r="B46" s="85"/>
      <c r="C46" s="28" t="s">
        <v>68</v>
      </c>
      <c r="D46" s="55">
        <v>848.08</v>
      </c>
      <c r="E46" s="52">
        <v>868.84900000000005</v>
      </c>
      <c r="F46" s="55">
        <v>594.69000000000005</v>
      </c>
      <c r="G46" s="45">
        <v>724.08600000000001</v>
      </c>
      <c r="H46" s="56">
        <f t="shared" si="6"/>
        <v>0.7012192246014527</v>
      </c>
      <c r="I46" s="53">
        <f t="shared" si="7"/>
        <v>0.83338531781701997</v>
      </c>
      <c r="J46" s="3"/>
      <c r="K46" s="3"/>
      <c r="L46" s="75"/>
      <c r="M46" s="83"/>
      <c r="N46" s="83"/>
      <c r="O46" s="83"/>
      <c r="P46" s="18"/>
      <c r="S46" s="74" t="s">
        <v>72</v>
      </c>
      <c r="T46" s="102">
        <v>414.33699998569</v>
      </c>
      <c r="U46" s="102">
        <v>21.591000000000001</v>
      </c>
      <c r="V46" s="102">
        <v>163.08723000000001</v>
      </c>
      <c r="W46" s="102">
        <v>0</v>
      </c>
    </row>
    <row r="47" spans="2:23" x14ac:dyDescent="0.25">
      <c r="B47" s="13"/>
      <c r="C47" s="28" t="s">
        <v>69</v>
      </c>
      <c r="D47" s="55">
        <v>280.69</v>
      </c>
      <c r="E47" s="52">
        <v>327.15200000000004</v>
      </c>
      <c r="F47" s="55">
        <v>221.1</v>
      </c>
      <c r="G47" s="45">
        <v>221.095</v>
      </c>
      <c r="H47" s="56">
        <f t="shared" si="6"/>
        <v>0.7877017350101535</v>
      </c>
      <c r="I47" s="53">
        <f t="shared" si="7"/>
        <v>0.67581735706949664</v>
      </c>
      <c r="J47" s="3"/>
      <c r="K47" s="3"/>
      <c r="L47" s="75"/>
      <c r="M47" s="83"/>
      <c r="N47" s="83"/>
      <c r="O47" s="83"/>
      <c r="P47" s="14"/>
      <c r="S47" s="74" t="s">
        <v>85</v>
      </c>
      <c r="T47" s="102">
        <v>20.154000000000003</v>
      </c>
      <c r="U47" s="102">
        <v>478.73529012900997</v>
      </c>
      <c r="V47" s="102">
        <v>0</v>
      </c>
      <c r="W47" s="102">
        <v>67.293000000000006</v>
      </c>
    </row>
    <row r="48" spans="2:23" x14ac:dyDescent="0.25">
      <c r="B48" s="13"/>
      <c r="C48" s="58" t="s">
        <v>1</v>
      </c>
      <c r="D48" s="60">
        <f>SUM(D44:D47)</f>
        <v>2067.73</v>
      </c>
      <c r="E48" s="61">
        <f>SUM(E44:E47)</f>
        <v>2167.1290000000004</v>
      </c>
      <c r="F48" s="60">
        <f>SUM(F44:F47)</f>
        <v>1301.44</v>
      </c>
      <c r="G48" s="61">
        <f>SUM(G44:G47)</f>
        <v>1884.9620000000002</v>
      </c>
      <c r="H48" s="62">
        <f t="shared" si="6"/>
        <v>0.62940519313450016</v>
      </c>
      <c r="I48" s="63">
        <f t="shared" si="7"/>
        <v>0.86979686026997005</v>
      </c>
      <c r="J48" s="86">
        <f>+G48-F48</f>
        <v>583.52200000000016</v>
      </c>
      <c r="K48" s="3"/>
      <c r="L48" s="84"/>
      <c r="M48" s="84"/>
      <c r="N48" s="84"/>
      <c r="O48" s="84"/>
      <c r="P48" s="14"/>
      <c r="S48" s="74" t="s">
        <v>86</v>
      </c>
      <c r="T48" s="102">
        <v>373.66321143150003</v>
      </c>
      <c r="U48" s="102">
        <v>198.99299999999999</v>
      </c>
      <c r="V48" s="102">
        <v>17.77</v>
      </c>
      <c r="W48" s="102">
        <v>149.93600000000001</v>
      </c>
    </row>
    <row r="49" spans="2:24" x14ac:dyDescent="0.25">
      <c r="B49" s="13"/>
      <c r="C49" s="170" t="s">
        <v>12</v>
      </c>
      <c r="D49" s="170"/>
      <c r="E49" s="170"/>
      <c r="F49" s="170"/>
      <c r="G49" s="170"/>
      <c r="H49" s="170"/>
      <c r="I49" s="170"/>
      <c r="J49" s="3"/>
      <c r="P49" s="14"/>
    </row>
    <row r="50" spans="2:24" x14ac:dyDescent="0.25">
      <c r="B50" s="13"/>
      <c r="E50" s="86">
        <f>+E48-D48</f>
        <v>99.399000000000342</v>
      </c>
      <c r="P50" s="14"/>
    </row>
    <row r="51" spans="2:24" x14ac:dyDescent="0.25">
      <c r="B51" s="13"/>
      <c r="P51" s="14"/>
    </row>
    <row r="52" spans="2:24" x14ac:dyDescent="0.25">
      <c r="B52" s="13"/>
      <c r="P52" s="14"/>
      <c r="S52" s="97"/>
    </row>
    <row r="53" spans="2:24" x14ac:dyDescent="0.25">
      <c r="B53" s="13"/>
      <c r="P53" s="14"/>
      <c r="S53" s="97"/>
    </row>
    <row r="54" spans="2:24" x14ac:dyDescent="0.25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S54" s="97"/>
    </row>
    <row r="55" spans="2:24" x14ac:dyDescent="0.25">
      <c r="S55" s="97"/>
    </row>
    <row r="56" spans="2:24" x14ac:dyDescent="0.25">
      <c r="B56" s="19" t="s">
        <v>55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</row>
    <row r="57" spans="2:24" x14ac:dyDescent="0.2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8"/>
    </row>
    <row r="58" spans="2:24" x14ac:dyDescent="0.25">
      <c r="B58" s="13"/>
      <c r="C58" s="12"/>
      <c r="D58" s="12"/>
      <c r="E58" s="12"/>
      <c r="F58" s="168" t="s">
        <v>57</v>
      </c>
      <c r="G58" s="168"/>
      <c r="H58" s="168"/>
      <c r="I58" s="168"/>
      <c r="J58" s="168"/>
      <c r="K58" s="168"/>
      <c r="L58" s="168"/>
      <c r="M58" s="12"/>
      <c r="N58" s="12"/>
      <c r="O58" s="12"/>
      <c r="P58" s="14"/>
    </row>
    <row r="59" spans="2:24" x14ac:dyDescent="0.25">
      <c r="B59" s="13"/>
      <c r="C59" s="12"/>
      <c r="D59" s="12"/>
      <c r="E59" s="12"/>
      <c r="F59" s="181" t="s">
        <v>56</v>
      </c>
      <c r="G59" s="182" t="s">
        <v>7</v>
      </c>
      <c r="H59" s="182"/>
      <c r="I59" s="182" t="s">
        <v>8</v>
      </c>
      <c r="J59" s="182"/>
      <c r="K59" s="182"/>
      <c r="L59" s="181" t="s">
        <v>1</v>
      </c>
      <c r="M59" s="12"/>
      <c r="N59" s="12"/>
      <c r="O59" s="12"/>
      <c r="P59" s="14"/>
    </row>
    <row r="60" spans="2:24" ht="24" x14ac:dyDescent="0.25">
      <c r="B60" s="13"/>
      <c r="C60" s="12"/>
      <c r="D60" s="12"/>
      <c r="E60" s="12"/>
      <c r="F60" s="181"/>
      <c r="G60" s="87" t="s">
        <v>48</v>
      </c>
      <c r="H60" s="87" t="s">
        <v>49</v>
      </c>
      <c r="I60" s="87" t="s">
        <v>50</v>
      </c>
      <c r="J60" s="87" t="s">
        <v>51</v>
      </c>
      <c r="K60" s="87" t="s">
        <v>52</v>
      </c>
      <c r="L60" s="181"/>
      <c r="M60" s="12"/>
      <c r="N60" s="12"/>
      <c r="O60" s="12"/>
      <c r="P60" s="14"/>
      <c r="S60" s="74"/>
      <c r="T60" s="74"/>
    </row>
    <row r="61" spans="2:24" x14ac:dyDescent="0.25">
      <c r="B61" s="13"/>
      <c r="C61" s="12"/>
      <c r="D61" s="12"/>
      <c r="E61" s="12"/>
      <c r="F61" s="100" t="s">
        <v>66</v>
      </c>
      <c r="G61" s="52">
        <v>319.18800000000005</v>
      </c>
      <c r="H61" s="52">
        <v>527.01300000000015</v>
      </c>
      <c r="I61" s="52">
        <v>0</v>
      </c>
      <c r="J61" s="52">
        <v>0</v>
      </c>
      <c r="K61" s="52">
        <v>0</v>
      </c>
      <c r="L61" s="52">
        <v>846.20100000000025</v>
      </c>
      <c r="M61" s="12"/>
      <c r="N61" s="12"/>
      <c r="O61" s="12"/>
      <c r="P61" s="14"/>
      <c r="S61" s="74" t="s">
        <v>7</v>
      </c>
      <c r="T61" s="76">
        <f>+G65+H65</f>
        <v>1884.9620000000004</v>
      </c>
    </row>
    <row r="62" spans="2:24" x14ac:dyDescent="0.25">
      <c r="B62" s="13"/>
      <c r="C62" s="12"/>
      <c r="D62" s="12"/>
      <c r="E62" s="12"/>
      <c r="F62" s="100" t="s">
        <v>67</v>
      </c>
      <c r="G62" s="52">
        <v>49.81</v>
      </c>
      <c r="H62" s="52">
        <v>43.77</v>
      </c>
      <c r="I62" s="52">
        <v>0</v>
      </c>
      <c r="J62" s="52">
        <v>0</v>
      </c>
      <c r="K62" s="52">
        <v>31.347000000000001</v>
      </c>
      <c r="L62" s="52">
        <v>124.92700000000002</v>
      </c>
      <c r="M62" s="12"/>
      <c r="N62" s="12"/>
      <c r="O62" s="12"/>
      <c r="P62" s="14"/>
      <c r="S62" s="74" t="s">
        <v>60</v>
      </c>
      <c r="T62" s="76">
        <f>+I65</f>
        <v>106.05700000000002</v>
      </c>
    </row>
    <row r="63" spans="2:24" x14ac:dyDescent="0.25">
      <c r="B63" s="13"/>
      <c r="C63" s="12"/>
      <c r="D63" s="12"/>
      <c r="E63" s="12"/>
      <c r="F63" s="100" t="s">
        <v>68</v>
      </c>
      <c r="G63" s="52">
        <v>609.06299999999999</v>
      </c>
      <c r="H63" s="52">
        <v>115.02300000000001</v>
      </c>
      <c r="I63" s="52">
        <v>0</v>
      </c>
      <c r="J63" s="52">
        <v>11.595000000000001</v>
      </c>
      <c r="K63" s="52">
        <v>133.16800000000001</v>
      </c>
      <c r="L63" s="52">
        <v>868.84900000000005</v>
      </c>
      <c r="M63" s="12"/>
      <c r="N63" s="12"/>
      <c r="O63" s="12"/>
      <c r="P63" s="14"/>
      <c r="S63" s="74" t="s">
        <v>61</v>
      </c>
      <c r="T63" s="76">
        <f>+J65</f>
        <v>11.595000000000001</v>
      </c>
      <c r="X63" s="3"/>
    </row>
    <row r="64" spans="2:24" x14ac:dyDescent="0.25">
      <c r="B64" s="13"/>
      <c r="C64" s="12"/>
      <c r="D64" s="12"/>
      <c r="E64" s="12"/>
      <c r="F64" s="100" t="s">
        <v>69</v>
      </c>
      <c r="G64" s="52">
        <v>212.33699999999999</v>
      </c>
      <c r="H64" s="52">
        <v>8.7579999999999991</v>
      </c>
      <c r="I64" s="52">
        <v>106.05700000000002</v>
      </c>
      <c r="J64" s="52">
        <v>0</v>
      </c>
      <c r="K64" s="52">
        <v>0</v>
      </c>
      <c r="L64" s="52">
        <v>327.15200000000004</v>
      </c>
      <c r="M64" s="12"/>
      <c r="N64" s="12"/>
      <c r="O64" s="12"/>
      <c r="P64" s="14"/>
      <c r="S64" s="74" t="s">
        <v>62</v>
      </c>
      <c r="T64" s="76">
        <f>+K65</f>
        <v>164.51500000000001</v>
      </c>
      <c r="X64" s="3"/>
    </row>
    <row r="65" spans="2:24" x14ac:dyDescent="0.25">
      <c r="B65" s="13"/>
      <c r="C65" s="12"/>
      <c r="D65" s="12"/>
      <c r="E65" s="12"/>
      <c r="F65" s="88" t="s">
        <v>53</v>
      </c>
      <c r="G65" s="89">
        <f t="shared" ref="G65:L65" si="8">SUM(G61:G64)</f>
        <v>1190.3980000000001</v>
      </c>
      <c r="H65" s="89">
        <f t="shared" si="8"/>
        <v>694.56400000000019</v>
      </c>
      <c r="I65" s="89">
        <f t="shared" si="8"/>
        <v>106.05700000000002</v>
      </c>
      <c r="J65" s="89">
        <f t="shared" si="8"/>
        <v>11.595000000000001</v>
      </c>
      <c r="K65" s="89">
        <f t="shared" si="8"/>
        <v>164.51500000000001</v>
      </c>
      <c r="L65" s="89">
        <f t="shared" si="8"/>
        <v>2167.1290000000004</v>
      </c>
      <c r="M65" s="12"/>
      <c r="N65" s="12"/>
      <c r="O65" s="12"/>
      <c r="P65" s="14"/>
      <c r="S65" s="74"/>
      <c r="T65" s="74"/>
      <c r="X65" s="3"/>
    </row>
    <row r="66" spans="2:24" x14ac:dyDescent="0.25">
      <c r="B66" s="13"/>
      <c r="C66" s="12"/>
      <c r="D66" s="12"/>
      <c r="E66" s="12"/>
      <c r="F66" s="170" t="s">
        <v>12</v>
      </c>
      <c r="G66" s="170"/>
      <c r="H66" s="170"/>
      <c r="I66" s="170"/>
      <c r="J66" s="170"/>
      <c r="K66" s="170"/>
      <c r="L66" s="170"/>
      <c r="M66" s="12"/>
      <c r="N66" s="12"/>
      <c r="O66" s="12"/>
      <c r="P66" s="14"/>
      <c r="X66" s="3"/>
    </row>
    <row r="67" spans="2:24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  <c r="X67" s="3"/>
    </row>
    <row r="68" spans="2:24" x14ac:dyDescent="0.25">
      <c r="B68" s="13"/>
      <c r="C68" s="12"/>
      <c r="D68" s="12"/>
      <c r="E68" s="12"/>
      <c r="F68" s="180" t="s">
        <v>58</v>
      </c>
      <c r="G68" s="180"/>
      <c r="H68" s="180"/>
      <c r="I68" s="180"/>
      <c r="J68" s="180"/>
      <c r="K68" s="180"/>
      <c r="L68" s="180"/>
      <c r="M68" s="12"/>
      <c r="N68" s="12"/>
      <c r="O68" s="12"/>
      <c r="P68" s="14"/>
      <c r="X68" s="3"/>
    </row>
    <row r="69" spans="2:24" x14ac:dyDescent="0.25">
      <c r="B69" s="13"/>
      <c r="C69" s="12"/>
      <c r="D69" s="12"/>
      <c r="E69" s="12"/>
      <c r="F69" s="181" t="s">
        <v>56</v>
      </c>
      <c r="G69" s="182" t="s">
        <v>7</v>
      </c>
      <c r="H69" s="182"/>
      <c r="I69" s="182" t="s">
        <v>8</v>
      </c>
      <c r="J69" s="182"/>
      <c r="K69" s="182"/>
      <c r="L69" s="181" t="s">
        <v>1</v>
      </c>
      <c r="M69" s="12"/>
      <c r="N69" s="182" t="s">
        <v>8</v>
      </c>
      <c r="O69" s="182"/>
      <c r="P69" s="182"/>
      <c r="X69" s="3"/>
    </row>
    <row r="70" spans="2:24" ht="24" x14ac:dyDescent="0.25">
      <c r="B70" s="13"/>
      <c r="C70" s="12"/>
      <c r="D70" s="12"/>
      <c r="E70" s="12"/>
      <c r="F70" s="181"/>
      <c r="G70" s="87" t="s">
        <v>48</v>
      </c>
      <c r="H70" s="87" t="s">
        <v>49</v>
      </c>
      <c r="I70" s="87" t="s">
        <v>50</v>
      </c>
      <c r="J70" s="87" t="s">
        <v>51</v>
      </c>
      <c r="K70" s="87" t="s">
        <v>52</v>
      </c>
      <c r="L70" s="181"/>
      <c r="M70" s="12"/>
      <c r="N70" s="93" t="s">
        <v>50</v>
      </c>
      <c r="O70" s="93" t="s">
        <v>51</v>
      </c>
      <c r="P70" s="93" t="s">
        <v>52</v>
      </c>
      <c r="S70" s="74"/>
      <c r="T70" s="74"/>
    </row>
    <row r="71" spans="2:24" x14ac:dyDescent="0.25">
      <c r="B71" s="13"/>
      <c r="C71" s="12"/>
      <c r="D71" s="12"/>
      <c r="E71" s="12"/>
      <c r="F71" s="28" t="s">
        <v>66</v>
      </c>
      <c r="G71" s="52">
        <v>31.281000000000002</v>
      </c>
      <c r="H71" s="101">
        <v>0</v>
      </c>
      <c r="I71" s="101">
        <v>21.591000000000001</v>
      </c>
      <c r="J71" s="52">
        <v>478.73529012900997</v>
      </c>
      <c r="K71" s="52">
        <v>198.99299999999999</v>
      </c>
      <c r="L71" s="52">
        <f>SUM(G71:K71)</f>
        <v>730.60029012900986</v>
      </c>
      <c r="M71" s="12"/>
      <c r="N71" s="95">
        <f>+I71/(SUM($I71:$K71))</f>
        <v>3.0874309210056124E-2</v>
      </c>
      <c r="O71" s="96">
        <f t="shared" ref="O71:P75" si="9">+J71/(SUM($I71:$K71))</f>
        <v>0.68457326558329779</v>
      </c>
      <c r="P71" s="95">
        <f t="shared" si="9"/>
        <v>0.2845524252066462</v>
      </c>
      <c r="S71" s="74" t="s">
        <v>7</v>
      </c>
      <c r="T71" s="76">
        <f>+G75+H75</f>
        <v>295.06399816359999</v>
      </c>
      <c r="U71" s="103"/>
    </row>
    <row r="72" spans="2:24" x14ac:dyDescent="0.25">
      <c r="B72" s="13"/>
      <c r="C72" s="12"/>
      <c r="D72" s="12"/>
      <c r="E72" s="12"/>
      <c r="F72" s="28" t="s">
        <v>67</v>
      </c>
      <c r="G72" s="52">
        <v>102.41299999999998</v>
      </c>
      <c r="H72" s="101">
        <v>0</v>
      </c>
      <c r="I72" s="101">
        <v>163.08723000000001</v>
      </c>
      <c r="J72" s="52">
        <v>0</v>
      </c>
      <c r="K72" s="52">
        <v>17.77</v>
      </c>
      <c r="L72" s="52">
        <f>SUM(G72:K72)</f>
        <v>283.27022999999997</v>
      </c>
      <c r="M72" s="12"/>
      <c r="N72" s="96">
        <f t="shared" ref="N72:N75" si="10">+I72/(SUM($I72:$K72))</f>
        <v>0.90174570295033263</v>
      </c>
      <c r="O72" s="95">
        <f t="shared" si="9"/>
        <v>0</v>
      </c>
      <c r="P72" s="95">
        <f t="shared" si="9"/>
        <v>9.8254297049667288E-2</v>
      </c>
      <c r="S72" s="74" t="s">
        <v>60</v>
      </c>
      <c r="T72" s="76">
        <f>+I75</f>
        <v>599.01522998568998</v>
      </c>
      <c r="U72" s="103"/>
    </row>
    <row r="73" spans="2:24" x14ac:dyDescent="0.25">
      <c r="B73" s="13"/>
      <c r="C73" s="12"/>
      <c r="D73" s="12"/>
      <c r="E73" s="12"/>
      <c r="F73" s="28" t="s">
        <v>68</v>
      </c>
      <c r="G73" s="52">
        <v>161.36999816360003</v>
      </c>
      <c r="H73" s="101">
        <v>0</v>
      </c>
      <c r="I73" s="101">
        <v>414.33699998569</v>
      </c>
      <c r="J73" s="52">
        <v>20.154000000000003</v>
      </c>
      <c r="K73" s="52">
        <v>373.66321143150003</v>
      </c>
      <c r="L73" s="52">
        <f>SUM(G73:K73)</f>
        <v>969.52420958079006</v>
      </c>
      <c r="M73" s="12"/>
      <c r="N73" s="95">
        <f t="shared" si="10"/>
        <v>0.51269546595457705</v>
      </c>
      <c r="O73" s="95">
        <f t="shared" si="9"/>
        <v>2.4938309688020657E-2</v>
      </c>
      <c r="P73" s="95">
        <f t="shared" si="9"/>
        <v>0.46236622435740232</v>
      </c>
      <c r="S73" s="74" t="s">
        <v>61</v>
      </c>
      <c r="T73" s="76">
        <f>+J75</f>
        <v>566.18229012900997</v>
      </c>
      <c r="U73" s="103"/>
    </row>
    <row r="74" spans="2:24" x14ac:dyDescent="0.25">
      <c r="B74" s="13"/>
      <c r="C74" s="12"/>
      <c r="D74" s="12"/>
      <c r="E74" s="12"/>
      <c r="F74" s="28" t="s">
        <v>69</v>
      </c>
      <c r="G74" s="52">
        <v>0</v>
      </c>
      <c r="H74" s="101">
        <v>0</v>
      </c>
      <c r="I74" s="101">
        <v>0</v>
      </c>
      <c r="J74" s="52">
        <v>67.293000000000006</v>
      </c>
      <c r="K74" s="52">
        <v>149.93600000000001</v>
      </c>
      <c r="L74" s="52">
        <f>SUM(G74:K74)</f>
        <v>217.22900000000001</v>
      </c>
      <c r="M74" s="12"/>
      <c r="N74" s="95">
        <f t="shared" si="10"/>
        <v>0</v>
      </c>
      <c r="O74" s="95">
        <f t="shared" si="9"/>
        <v>0.30977908106192081</v>
      </c>
      <c r="P74" s="96">
        <f t="shared" si="9"/>
        <v>0.69022091893807913</v>
      </c>
      <c r="S74" s="74" t="s">
        <v>62</v>
      </c>
      <c r="T74" s="76">
        <f>+K75</f>
        <v>740.3622114315001</v>
      </c>
      <c r="U74" s="103"/>
    </row>
    <row r="75" spans="2:24" x14ac:dyDescent="0.25">
      <c r="B75" s="13"/>
      <c r="C75" s="12"/>
      <c r="D75" s="12"/>
      <c r="E75" s="12"/>
      <c r="F75" s="90" t="s">
        <v>53</v>
      </c>
      <c r="G75" s="91">
        <f>SUM(G71:G74)</f>
        <v>295.06399816359999</v>
      </c>
      <c r="H75" s="91">
        <v>0</v>
      </c>
      <c r="I75" s="91">
        <f>SUM(I71:I74)</f>
        <v>599.01522998568998</v>
      </c>
      <c r="J75" s="89">
        <f>SUM(J71:J74)</f>
        <v>566.18229012900997</v>
      </c>
      <c r="K75" s="89">
        <f>SUM(K71:K74)</f>
        <v>740.3622114315001</v>
      </c>
      <c r="L75" s="89">
        <f>SUM(L71:L74)</f>
        <v>2200.6237297097996</v>
      </c>
      <c r="M75" s="12"/>
      <c r="N75" s="95">
        <f t="shared" si="10"/>
        <v>0.3143513268406653</v>
      </c>
      <c r="O75" s="95">
        <f t="shared" si="9"/>
        <v>0.29712125038956461</v>
      </c>
      <c r="P75" s="95">
        <f t="shared" si="9"/>
        <v>0.38852742276977009</v>
      </c>
      <c r="S75" s="74"/>
      <c r="T75" s="74"/>
    </row>
    <row r="76" spans="2:24" x14ac:dyDescent="0.25">
      <c r="B76" s="13"/>
      <c r="C76" s="12"/>
      <c r="D76" s="12"/>
      <c r="E76" s="12"/>
      <c r="F76" s="170" t="s">
        <v>12</v>
      </c>
      <c r="G76" s="170"/>
      <c r="H76" s="170"/>
      <c r="I76" s="170"/>
      <c r="J76" s="170"/>
      <c r="K76" s="170"/>
      <c r="L76" s="170"/>
      <c r="M76" s="12"/>
      <c r="N76" s="12"/>
      <c r="O76" s="12"/>
      <c r="P76" s="14"/>
    </row>
    <row r="77" spans="2:24" x14ac:dyDescent="0.25"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4"/>
      <c r="T77" s="97"/>
    </row>
    <row r="78" spans="2:24" x14ac:dyDescent="0.25">
      <c r="B78" s="13"/>
      <c r="C78" s="12"/>
      <c r="D78" s="12"/>
      <c r="E78" s="12"/>
      <c r="F78" s="168" t="s">
        <v>59</v>
      </c>
      <c r="G78" s="168"/>
      <c r="H78" s="168"/>
      <c r="I78" s="168"/>
      <c r="J78" s="168"/>
      <c r="K78" s="168"/>
      <c r="L78" s="168"/>
      <c r="M78" s="12"/>
      <c r="N78" s="12"/>
      <c r="O78" s="12"/>
      <c r="P78" s="14"/>
      <c r="T78" s="97"/>
    </row>
    <row r="79" spans="2:24" x14ac:dyDescent="0.25">
      <c r="B79" s="13"/>
      <c r="C79" s="12"/>
      <c r="D79" s="12"/>
      <c r="E79" s="12"/>
      <c r="F79" s="181" t="s">
        <v>56</v>
      </c>
      <c r="G79" s="182" t="s">
        <v>7</v>
      </c>
      <c r="H79" s="182"/>
      <c r="I79" s="182" t="s">
        <v>8</v>
      </c>
      <c r="J79" s="182"/>
      <c r="K79" s="182"/>
      <c r="L79" s="181" t="s">
        <v>1</v>
      </c>
      <c r="M79" s="12"/>
      <c r="N79" s="182" t="s">
        <v>8</v>
      </c>
      <c r="O79" s="182"/>
      <c r="P79" s="182"/>
      <c r="T79" s="97"/>
    </row>
    <row r="80" spans="2:24" ht="24" x14ac:dyDescent="0.25">
      <c r="B80" s="13"/>
      <c r="C80" s="12"/>
      <c r="D80" s="12"/>
      <c r="E80" s="12"/>
      <c r="F80" s="181"/>
      <c r="G80" s="87" t="s">
        <v>48</v>
      </c>
      <c r="H80" s="87" t="s">
        <v>49</v>
      </c>
      <c r="I80" s="87" t="s">
        <v>50</v>
      </c>
      <c r="J80" s="87" t="s">
        <v>51</v>
      </c>
      <c r="K80" s="87" t="s">
        <v>52</v>
      </c>
      <c r="L80" s="181"/>
      <c r="M80" s="12"/>
      <c r="N80" s="93" t="s">
        <v>50</v>
      </c>
      <c r="O80" s="93" t="s">
        <v>51</v>
      </c>
      <c r="P80" s="93" t="s">
        <v>52</v>
      </c>
      <c r="S80" s="74"/>
      <c r="T80" s="76"/>
    </row>
    <row r="81" spans="2:20" x14ac:dyDescent="0.25">
      <c r="B81" s="13"/>
      <c r="C81" s="92"/>
      <c r="D81" s="92"/>
      <c r="E81" s="92"/>
      <c r="F81" s="28" t="s">
        <v>66</v>
      </c>
      <c r="G81" s="52">
        <v>0</v>
      </c>
      <c r="H81" s="101">
        <v>0</v>
      </c>
      <c r="I81" s="52">
        <v>994.44100000000037</v>
      </c>
      <c r="J81" s="52">
        <v>535.42792380754986</v>
      </c>
      <c r="K81" s="52">
        <v>209.08</v>
      </c>
      <c r="L81" s="52">
        <v>1738.9489238075503</v>
      </c>
      <c r="M81" s="12"/>
      <c r="N81" s="96">
        <f>+I81/(SUM($I81:$K81))</f>
        <v>0.57186325968827323</v>
      </c>
      <c r="O81" s="95">
        <f t="shared" ref="O81:O85" si="11">+J81/(SUM($I81:$K81))</f>
        <v>0.30790319167925473</v>
      </c>
      <c r="P81" s="95">
        <f t="shared" ref="P81:P85" si="12">+K81/(SUM($I81:$K81))</f>
        <v>0.12023354863247204</v>
      </c>
      <c r="S81" s="74" t="s">
        <v>7</v>
      </c>
      <c r="T81" s="76">
        <f>+G85+H85</f>
        <v>29.51</v>
      </c>
    </row>
    <row r="82" spans="2:20" x14ac:dyDescent="0.25">
      <c r="B82" s="13"/>
      <c r="C82" s="92"/>
      <c r="D82" s="92"/>
      <c r="E82" s="92"/>
      <c r="F82" s="28" t="s">
        <v>67</v>
      </c>
      <c r="G82" s="52">
        <v>19.080000000000002</v>
      </c>
      <c r="H82" s="101">
        <v>0</v>
      </c>
      <c r="I82" s="52">
        <v>50.27</v>
      </c>
      <c r="J82" s="52">
        <v>47.787216813645003</v>
      </c>
      <c r="K82" s="52">
        <v>322.32299999999998</v>
      </c>
      <c r="L82" s="52">
        <v>439.46021681364499</v>
      </c>
      <c r="M82" s="12"/>
      <c r="N82" s="95">
        <f t="shared" ref="N82:N85" si="13">+I82/(SUM($I82:$K82))</f>
        <v>0.11958222102132067</v>
      </c>
      <c r="O82" s="95">
        <f t="shared" si="11"/>
        <v>0.11367617909295938</v>
      </c>
      <c r="P82" s="95">
        <f t="shared" si="12"/>
        <v>0.76674159988571988</v>
      </c>
      <c r="S82" s="74" t="s">
        <v>60</v>
      </c>
      <c r="T82" s="76">
        <f>+I85</f>
        <v>2600.7903000000006</v>
      </c>
    </row>
    <row r="83" spans="2:20" x14ac:dyDescent="0.25">
      <c r="B83" s="13"/>
      <c r="C83" s="92"/>
      <c r="D83" s="92"/>
      <c r="E83" s="92"/>
      <c r="F83" s="28" t="s">
        <v>68</v>
      </c>
      <c r="G83" s="52">
        <v>0.09</v>
      </c>
      <c r="H83" s="101">
        <v>0</v>
      </c>
      <c r="I83" s="52">
        <v>1541.6723000000002</v>
      </c>
      <c r="J83" s="52">
        <v>665.22</v>
      </c>
      <c r="K83" s="52">
        <v>1231.5500000000002</v>
      </c>
      <c r="L83" s="52">
        <v>3438.5323000000003</v>
      </c>
      <c r="M83" s="12"/>
      <c r="N83" s="95">
        <f t="shared" si="13"/>
        <v>0.44836358021770495</v>
      </c>
      <c r="O83" s="95">
        <f t="shared" si="11"/>
        <v>0.19346551198488918</v>
      </c>
      <c r="P83" s="95">
        <f t="shared" si="12"/>
        <v>0.35817090779740579</v>
      </c>
      <c r="S83" s="74" t="s">
        <v>61</v>
      </c>
      <c r="T83" s="76">
        <f>+J85</f>
        <v>1763.2451406211949</v>
      </c>
    </row>
    <row r="84" spans="2:20" x14ac:dyDescent="0.25">
      <c r="B84" s="13"/>
      <c r="C84" s="92"/>
      <c r="D84" s="92"/>
      <c r="E84" s="92"/>
      <c r="F84" s="28" t="s">
        <v>69</v>
      </c>
      <c r="G84" s="52">
        <v>10.34</v>
      </c>
      <c r="H84" s="101">
        <v>0</v>
      </c>
      <c r="I84" s="52">
        <v>14.407</v>
      </c>
      <c r="J84" s="52">
        <v>514.80999999999995</v>
      </c>
      <c r="K84" s="52">
        <v>836.2399999999999</v>
      </c>
      <c r="L84" s="52">
        <v>1375.7969999999998</v>
      </c>
      <c r="M84" s="12"/>
      <c r="N84" s="95">
        <f t="shared" si="13"/>
        <v>1.0551046279743705E-2</v>
      </c>
      <c r="O84" s="96">
        <f t="shared" si="11"/>
        <v>0.37702395608210293</v>
      </c>
      <c r="P84" s="96">
        <f t="shared" si="12"/>
        <v>0.61242499763815339</v>
      </c>
      <c r="S84" s="74" t="s">
        <v>62</v>
      </c>
      <c r="T84" s="76">
        <f>+K85</f>
        <v>2599.1930000000002</v>
      </c>
    </row>
    <row r="85" spans="2:20" x14ac:dyDescent="0.25">
      <c r="B85" s="13"/>
      <c r="C85" s="92"/>
      <c r="D85" s="92"/>
      <c r="E85" s="92"/>
      <c r="F85" s="88" t="s">
        <v>53</v>
      </c>
      <c r="G85" s="91">
        <f>SUM(G81:G84)</f>
        <v>29.51</v>
      </c>
      <c r="H85" s="91">
        <v>0</v>
      </c>
      <c r="I85" s="91">
        <f>SUM(I81:I84)</f>
        <v>2600.7903000000006</v>
      </c>
      <c r="J85" s="89">
        <f>SUM(J81:J84)</f>
        <v>1763.2451406211949</v>
      </c>
      <c r="K85" s="89">
        <f>SUM(K81:K84)</f>
        <v>2599.1930000000002</v>
      </c>
      <c r="L85" s="89">
        <f>SUM(L81:L84)</f>
        <v>6992.738440621195</v>
      </c>
      <c r="M85" s="12"/>
      <c r="N85" s="94">
        <f t="shared" si="13"/>
        <v>0.37350351524126957</v>
      </c>
      <c r="O85" s="94">
        <f t="shared" si="11"/>
        <v>0.25322236023954059</v>
      </c>
      <c r="P85" s="94">
        <f t="shared" si="12"/>
        <v>0.37327412451918984</v>
      </c>
      <c r="S85" s="74"/>
      <c r="T85" s="74"/>
    </row>
    <row r="86" spans="2:20" x14ac:dyDescent="0.25">
      <c r="B86" s="13"/>
      <c r="C86" s="12"/>
      <c r="D86" s="12"/>
      <c r="E86" s="12"/>
      <c r="F86" s="170" t="s">
        <v>12</v>
      </c>
      <c r="G86" s="170"/>
      <c r="H86" s="170"/>
      <c r="I86" s="170"/>
      <c r="J86" s="170"/>
      <c r="K86" s="170"/>
      <c r="L86" s="170"/>
      <c r="M86" s="12"/>
      <c r="N86" s="12"/>
      <c r="O86" s="12"/>
      <c r="P86" s="14"/>
      <c r="S86" s="74"/>
      <c r="T86" s="74"/>
    </row>
    <row r="87" spans="2:20" x14ac:dyDescent="0.25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7"/>
      <c r="S87" s="74"/>
      <c r="T87" s="74"/>
    </row>
    <row r="90" spans="2:20" x14ac:dyDescent="0.25">
      <c r="B90" s="19" t="s">
        <v>96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"/>
    </row>
    <row r="91" spans="2:20" x14ac:dyDescent="0.25"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8"/>
    </row>
    <row r="92" spans="2:20" x14ac:dyDescent="0.25"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4"/>
    </row>
    <row r="93" spans="2:20" x14ac:dyDescent="0.25">
      <c r="B93" s="13"/>
      <c r="C93" s="12"/>
      <c r="D93" s="183" t="s">
        <v>94</v>
      </c>
      <c r="E93" s="183"/>
      <c r="F93" s="183"/>
      <c r="G93" s="183"/>
      <c r="H93" s="183"/>
      <c r="I93" s="12"/>
      <c r="J93" s="153" t="s">
        <v>98</v>
      </c>
      <c r="K93" s="154"/>
      <c r="L93" s="154"/>
      <c r="M93" s="154"/>
      <c r="N93" s="12"/>
      <c r="O93" s="12"/>
      <c r="P93" s="14"/>
    </row>
    <row r="94" spans="2:20" x14ac:dyDescent="0.25">
      <c r="B94" s="13"/>
      <c r="C94" s="12"/>
      <c r="D94" s="98" t="s">
        <v>97</v>
      </c>
      <c r="E94" s="98" t="s">
        <v>32</v>
      </c>
      <c r="F94" s="98" t="s">
        <v>17</v>
      </c>
      <c r="G94" s="98" t="s">
        <v>31</v>
      </c>
      <c r="H94" s="98" t="s">
        <v>1</v>
      </c>
      <c r="I94" s="12"/>
      <c r="J94" s="98" t="s">
        <v>97</v>
      </c>
      <c r="K94" s="98" t="s">
        <v>32</v>
      </c>
      <c r="L94" s="98" t="s">
        <v>17</v>
      </c>
      <c r="M94" s="98" t="s">
        <v>1</v>
      </c>
      <c r="N94" s="12"/>
      <c r="O94" s="12"/>
      <c r="P94" s="14"/>
    </row>
    <row r="95" spans="2:20" x14ac:dyDescent="0.25">
      <c r="B95" s="13"/>
      <c r="C95" s="12"/>
      <c r="D95" s="151" t="s">
        <v>66</v>
      </c>
      <c r="E95" s="151">
        <v>2</v>
      </c>
      <c r="F95" s="151">
        <v>2</v>
      </c>
      <c r="G95" s="151">
        <v>2</v>
      </c>
      <c r="H95" s="151">
        <v>6</v>
      </c>
      <c r="I95" s="12"/>
      <c r="J95" s="151" t="s">
        <v>66</v>
      </c>
      <c r="K95" s="151">
        <v>2</v>
      </c>
      <c r="L95" s="151">
        <v>2</v>
      </c>
      <c r="M95" s="151">
        <v>4</v>
      </c>
      <c r="N95" s="12"/>
      <c r="O95" s="12"/>
      <c r="P95" s="14"/>
    </row>
    <row r="96" spans="2:20" x14ac:dyDescent="0.25">
      <c r="B96" s="13"/>
      <c r="C96" s="12"/>
      <c r="D96" s="151" t="s">
        <v>67</v>
      </c>
      <c r="E96" s="151">
        <v>15</v>
      </c>
      <c r="F96" s="151">
        <v>2</v>
      </c>
      <c r="G96" s="151">
        <v>12</v>
      </c>
      <c r="H96" s="151">
        <v>29</v>
      </c>
      <c r="I96" s="12"/>
      <c r="J96" s="151" t="s">
        <v>67</v>
      </c>
      <c r="K96" s="151">
        <v>11</v>
      </c>
      <c r="L96" s="151">
        <v>2</v>
      </c>
      <c r="M96" s="151">
        <v>13</v>
      </c>
      <c r="N96" s="12"/>
      <c r="O96" s="12"/>
      <c r="P96" s="14"/>
    </row>
    <row r="97" spans="2:16" x14ac:dyDescent="0.25">
      <c r="B97" s="13"/>
      <c r="C97" s="12"/>
      <c r="D97" s="151" t="s">
        <v>68</v>
      </c>
      <c r="E97" s="151">
        <v>3</v>
      </c>
      <c r="F97" s="151">
        <v>3</v>
      </c>
      <c r="G97" s="151">
        <v>1</v>
      </c>
      <c r="H97" s="151">
        <v>7</v>
      </c>
      <c r="I97" s="12"/>
      <c r="J97" s="151" t="s">
        <v>68</v>
      </c>
      <c r="K97" s="151">
        <v>2</v>
      </c>
      <c r="L97" s="151">
        <v>3</v>
      </c>
      <c r="M97" s="151">
        <v>5</v>
      </c>
      <c r="N97" s="12"/>
      <c r="O97" s="12"/>
      <c r="P97" s="14"/>
    </row>
    <row r="98" spans="2:16" x14ac:dyDescent="0.25">
      <c r="B98" s="13"/>
      <c r="C98" s="12"/>
      <c r="D98" s="151" t="s">
        <v>69</v>
      </c>
      <c r="E98" s="151">
        <v>9</v>
      </c>
      <c r="F98" s="151">
        <v>1</v>
      </c>
      <c r="G98" s="151"/>
      <c r="H98" s="151">
        <v>10</v>
      </c>
      <c r="I98" s="12"/>
      <c r="J98" s="151" t="s">
        <v>69</v>
      </c>
      <c r="K98" s="151">
        <v>8</v>
      </c>
      <c r="L98" s="151">
        <v>1</v>
      </c>
      <c r="M98" s="151">
        <v>9</v>
      </c>
      <c r="N98" s="12"/>
      <c r="O98" s="12"/>
      <c r="P98" s="14"/>
    </row>
    <row r="99" spans="2:16" x14ac:dyDescent="0.25">
      <c r="B99" s="13"/>
      <c r="C99" s="12"/>
      <c r="D99" s="152" t="s">
        <v>1</v>
      </c>
      <c r="E99" s="152">
        <v>29</v>
      </c>
      <c r="F99" s="152">
        <v>8</v>
      </c>
      <c r="G99" s="152">
        <v>15</v>
      </c>
      <c r="H99" s="152">
        <v>52</v>
      </c>
      <c r="I99" s="12"/>
      <c r="J99" s="152" t="s">
        <v>91</v>
      </c>
      <c r="K99" s="152">
        <v>23</v>
      </c>
      <c r="L99" s="152">
        <v>8</v>
      </c>
      <c r="M99" s="152">
        <v>31</v>
      </c>
      <c r="N99" s="12"/>
      <c r="O99" s="12"/>
      <c r="P99" s="14"/>
    </row>
    <row r="100" spans="2:16" x14ac:dyDescent="0.25">
      <c r="B100" s="13"/>
      <c r="C100" s="12"/>
      <c r="D100" s="22" t="s">
        <v>99</v>
      </c>
      <c r="E100" s="12"/>
      <c r="F100" s="12"/>
      <c r="G100" s="12"/>
      <c r="H100" s="12"/>
      <c r="I100" s="12"/>
      <c r="J100" s="22" t="s">
        <v>99</v>
      </c>
      <c r="K100" s="12"/>
      <c r="L100" s="12"/>
      <c r="M100" s="12"/>
      <c r="N100" s="12"/>
      <c r="O100" s="12"/>
      <c r="P100" s="14"/>
    </row>
    <row r="101" spans="2:16" x14ac:dyDescent="0.25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/>
    </row>
    <row r="103" spans="2:16" x14ac:dyDescent="0.25">
      <c r="B103" s="19" t="s">
        <v>100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"/>
    </row>
    <row r="104" spans="2:16" x14ac:dyDescent="0.25"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8"/>
    </row>
    <row r="105" spans="2:16" x14ac:dyDescent="0.25">
      <c r="B105" s="13"/>
      <c r="C105" s="12"/>
      <c r="D105" s="12"/>
      <c r="E105" s="12"/>
      <c r="F105" s="12"/>
      <c r="G105" s="168" t="s">
        <v>29</v>
      </c>
      <c r="H105" s="168"/>
      <c r="I105" s="168"/>
      <c r="J105" s="168"/>
      <c r="K105" s="168"/>
      <c r="L105" s="12"/>
      <c r="M105" s="12"/>
      <c r="N105" s="12"/>
      <c r="O105" s="12"/>
      <c r="P105" s="14"/>
    </row>
    <row r="106" spans="2:16" ht="24" x14ac:dyDescent="0.25">
      <c r="B106" s="13"/>
      <c r="C106" s="12"/>
      <c r="D106" s="12"/>
      <c r="E106" s="12"/>
      <c r="F106" s="12"/>
      <c r="G106" s="144" t="s">
        <v>97</v>
      </c>
      <c r="H106" s="155" t="s">
        <v>23</v>
      </c>
      <c r="I106" s="156" t="s">
        <v>21</v>
      </c>
      <c r="J106" s="144" t="s">
        <v>22</v>
      </c>
      <c r="K106" s="144" t="s">
        <v>91</v>
      </c>
      <c r="L106" s="12"/>
      <c r="M106" s="12"/>
      <c r="N106" s="12"/>
      <c r="O106" s="12"/>
      <c r="P106" s="14"/>
    </row>
    <row r="107" spans="2:16" x14ac:dyDescent="0.25">
      <c r="B107" s="13"/>
      <c r="C107" s="12"/>
      <c r="D107" s="12"/>
      <c r="E107" s="12"/>
      <c r="F107" s="12"/>
      <c r="G107" s="157" t="s">
        <v>101</v>
      </c>
      <c r="H107" s="157">
        <v>10</v>
      </c>
      <c r="I107" s="157">
        <v>15</v>
      </c>
      <c r="J107" s="157"/>
      <c r="K107" s="157">
        <v>25</v>
      </c>
      <c r="L107" s="12"/>
      <c r="M107" s="12"/>
      <c r="N107" s="12"/>
      <c r="O107" s="12"/>
      <c r="P107" s="14"/>
    </row>
    <row r="108" spans="2:16" x14ac:dyDescent="0.25">
      <c r="B108" s="13"/>
      <c r="C108" s="12"/>
      <c r="D108" s="12"/>
      <c r="E108" s="12"/>
      <c r="F108" s="12"/>
      <c r="G108" s="158" t="s">
        <v>103</v>
      </c>
      <c r="H108" s="158">
        <v>2</v>
      </c>
      <c r="I108" s="158">
        <v>1</v>
      </c>
      <c r="J108" s="158">
        <v>2</v>
      </c>
      <c r="K108" s="158">
        <v>5</v>
      </c>
      <c r="L108" s="12"/>
      <c r="M108" s="12"/>
      <c r="N108" s="12"/>
      <c r="O108" s="12"/>
      <c r="P108" s="14"/>
    </row>
    <row r="109" spans="2:16" x14ac:dyDescent="0.25">
      <c r="B109" s="13"/>
      <c r="C109" s="12"/>
      <c r="D109" s="12"/>
      <c r="E109" s="12"/>
      <c r="F109" s="12"/>
      <c r="G109" s="158" t="s">
        <v>91</v>
      </c>
      <c r="H109" s="158">
        <v>12</v>
      </c>
      <c r="I109" s="158">
        <v>16</v>
      </c>
      <c r="J109" s="158">
        <v>2</v>
      </c>
      <c r="K109" s="158">
        <v>30</v>
      </c>
      <c r="L109" s="12"/>
      <c r="M109" s="12"/>
      <c r="N109" s="12"/>
      <c r="O109" s="12"/>
      <c r="P109" s="14"/>
    </row>
    <row r="110" spans="2:16" x14ac:dyDescent="0.25">
      <c r="B110" s="13"/>
      <c r="C110" s="12"/>
      <c r="D110" s="12"/>
      <c r="E110" s="12"/>
      <c r="F110" s="12"/>
      <c r="G110" s="27" t="s">
        <v>102</v>
      </c>
      <c r="H110" s="27"/>
      <c r="I110" s="27"/>
      <c r="J110" s="27"/>
      <c r="K110" s="27"/>
      <c r="L110" s="12"/>
      <c r="M110" s="12"/>
      <c r="N110" s="12"/>
      <c r="O110" s="12"/>
      <c r="P110" s="14"/>
    </row>
    <row r="111" spans="2:16" x14ac:dyDescent="0.25"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4"/>
    </row>
    <row r="112" spans="2:16" x14ac:dyDescent="0.25"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7"/>
    </row>
  </sheetData>
  <sortState ref="T32:W35">
    <sortCondition descending="1" ref="U32:U35"/>
  </sortState>
  <mergeCells count="48">
    <mergeCell ref="D93:H93"/>
    <mergeCell ref="N69:P69"/>
    <mergeCell ref="N79:P79"/>
    <mergeCell ref="F86:L86"/>
    <mergeCell ref="F79:F80"/>
    <mergeCell ref="G79:H79"/>
    <mergeCell ref="I79:K79"/>
    <mergeCell ref="L79:L80"/>
    <mergeCell ref="F76:L76"/>
    <mergeCell ref="I69:K69"/>
    <mergeCell ref="L69:L70"/>
    <mergeCell ref="F78:L78"/>
    <mergeCell ref="F68:L68"/>
    <mergeCell ref="F69:F70"/>
    <mergeCell ref="G69:H69"/>
    <mergeCell ref="G59:H59"/>
    <mergeCell ref="I59:K59"/>
    <mergeCell ref="L59:L60"/>
    <mergeCell ref="F59:F60"/>
    <mergeCell ref="F66:L66"/>
    <mergeCell ref="E17:M17"/>
    <mergeCell ref="F20:L20"/>
    <mergeCell ref="L30:L31"/>
    <mergeCell ref="B1:O2"/>
    <mergeCell ref="E9:M9"/>
    <mergeCell ref="E11:E12"/>
    <mergeCell ref="F11:G11"/>
    <mergeCell ref="H11:I11"/>
    <mergeCell ref="J11:K11"/>
    <mergeCell ref="L11:M11"/>
    <mergeCell ref="M30:O30"/>
    <mergeCell ref="L29:O29"/>
    <mergeCell ref="G105:K105"/>
    <mergeCell ref="L37:O37"/>
    <mergeCell ref="F26:L26"/>
    <mergeCell ref="C30:C31"/>
    <mergeCell ref="C29:I29"/>
    <mergeCell ref="F30:G30"/>
    <mergeCell ref="D30:E30"/>
    <mergeCell ref="H30:I30"/>
    <mergeCell ref="C37:I37"/>
    <mergeCell ref="C49:I49"/>
    <mergeCell ref="C41:I41"/>
    <mergeCell ref="C42:C43"/>
    <mergeCell ref="D42:E42"/>
    <mergeCell ref="F42:G42"/>
    <mergeCell ref="H42:I42"/>
    <mergeCell ref="F58:L5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0"/>
  <sheetViews>
    <sheetView zoomScaleNormal="100" workbookViewId="0">
      <selection activeCell="C6" sqref="C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85" t="s">
        <v>111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7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7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+B41</f>
        <v>3. Infraestructura Portuaria</v>
      </c>
      <c r="L3" s="7"/>
      <c r="M3" s="5"/>
      <c r="N3" s="8"/>
      <c r="O3" s="8"/>
      <c r="P3" s="8"/>
    </row>
    <row r="4" spans="2:17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7" x14ac:dyDescent="0.25">
      <c r="B8" s="13"/>
      <c r="C8" s="12"/>
      <c r="N8" s="12"/>
      <c r="P8" s="18"/>
      <c r="Q8" s="3"/>
    </row>
    <row r="9" spans="2:17" x14ac:dyDescent="0.25">
      <c r="B9" s="13"/>
      <c r="E9" s="176" t="s">
        <v>9</v>
      </c>
      <c r="F9" s="176"/>
      <c r="G9" s="176"/>
      <c r="H9" s="176"/>
      <c r="I9" s="176"/>
      <c r="J9" s="176"/>
      <c r="K9" s="176"/>
      <c r="L9" s="176"/>
      <c r="M9" s="176"/>
      <c r="P9" s="18"/>
      <c r="Q9" s="3"/>
    </row>
    <row r="10" spans="2:17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  <c r="Q10" s="3"/>
    </row>
    <row r="11" spans="2:17" x14ac:dyDescent="0.25">
      <c r="B11" s="13"/>
      <c r="E11" s="186" t="s">
        <v>13</v>
      </c>
      <c r="F11" s="179" t="s">
        <v>5</v>
      </c>
      <c r="G11" s="179"/>
      <c r="H11" s="179" t="s">
        <v>64</v>
      </c>
      <c r="I11" s="179"/>
      <c r="J11" s="179" t="s">
        <v>6</v>
      </c>
      <c r="K11" s="179"/>
      <c r="L11" s="179" t="s">
        <v>1</v>
      </c>
      <c r="M11" s="179"/>
      <c r="P11" s="18"/>
      <c r="Q11" s="3"/>
    </row>
    <row r="12" spans="2:17" x14ac:dyDescent="0.25">
      <c r="B12" s="13"/>
      <c r="E12" s="186"/>
      <c r="F12" s="30" t="s">
        <v>14</v>
      </c>
      <c r="G12" s="34" t="s">
        <v>11</v>
      </c>
      <c r="H12" s="30" t="s">
        <v>14</v>
      </c>
      <c r="I12" s="34" t="s">
        <v>11</v>
      </c>
      <c r="J12" s="30" t="s">
        <v>14</v>
      </c>
      <c r="K12" s="34" t="s">
        <v>11</v>
      </c>
      <c r="L12" s="30" t="s">
        <v>14</v>
      </c>
      <c r="M12" s="34" t="s">
        <v>11</v>
      </c>
      <c r="P12" s="18"/>
      <c r="Q12" s="3"/>
    </row>
    <row r="13" spans="2:17" x14ac:dyDescent="0.25">
      <c r="B13" s="13"/>
      <c r="E13" s="28" t="s">
        <v>7</v>
      </c>
      <c r="F13" s="45">
        <v>846.20100000000025</v>
      </c>
      <c r="G13" s="35">
        <f>+F13/F15</f>
        <v>1</v>
      </c>
      <c r="H13" s="45">
        <v>31.281000000000002</v>
      </c>
      <c r="I13" s="35">
        <f>+H13/H15</f>
        <v>4.281547711950677E-2</v>
      </c>
      <c r="J13" s="45">
        <v>0</v>
      </c>
      <c r="K13" s="35">
        <f>+J13/J15</f>
        <v>0</v>
      </c>
      <c r="L13" s="45">
        <f>+J13+H13+F13</f>
        <v>877.4820000000002</v>
      </c>
      <c r="M13" s="35">
        <f>+L13/L15</f>
        <v>0.26464056198985147</v>
      </c>
      <c r="P13" s="18"/>
      <c r="Q13" s="3"/>
    </row>
    <row r="14" spans="2:17" x14ac:dyDescent="0.25">
      <c r="B14" s="13"/>
      <c r="E14" s="28" t="s">
        <v>8</v>
      </c>
      <c r="F14" s="45">
        <v>0</v>
      </c>
      <c r="G14" s="35">
        <f>+F14/F15</f>
        <v>0</v>
      </c>
      <c r="H14" s="45">
        <v>699.31928999999991</v>
      </c>
      <c r="I14" s="35">
        <f>+H14/H15</f>
        <v>0.95718452288049327</v>
      </c>
      <c r="J14" s="45">
        <v>1738.9489238075494</v>
      </c>
      <c r="K14" s="35">
        <f>+J14/J15</f>
        <v>1</v>
      </c>
      <c r="L14" s="45">
        <f>+J14+H14+F14</f>
        <v>2438.2682138075493</v>
      </c>
      <c r="M14" s="35">
        <f>+L14/L15</f>
        <v>0.73535943801014847</v>
      </c>
      <c r="P14" s="18"/>
      <c r="Q14" s="3"/>
    </row>
    <row r="15" spans="2:17" x14ac:dyDescent="0.25">
      <c r="B15" s="13"/>
      <c r="E15" s="29" t="s">
        <v>1</v>
      </c>
      <c r="F15" s="46">
        <f t="shared" ref="F15:K15" si="0">+F14+F13</f>
        <v>846.20100000000025</v>
      </c>
      <c r="G15" s="36">
        <f t="shared" si="0"/>
        <v>1</v>
      </c>
      <c r="H15" s="46">
        <f t="shared" si="0"/>
        <v>730.60028999999986</v>
      </c>
      <c r="I15" s="36">
        <f t="shared" si="0"/>
        <v>1</v>
      </c>
      <c r="J15" s="46">
        <f t="shared" si="0"/>
        <v>1738.9489238075494</v>
      </c>
      <c r="K15" s="36">
        <f t="shared" si="0"/>
        <v>1</v>
      </c>
      <c r="L15" s="46">
        <f>+J15+H15+F15</f>
        <v>3315.7502138075497</v>
      </c>
      <c r="M15" s="36">
        <f>+M14+M13</f>
        <v>1</v>
      </c>
      <c r="P15" s="18"/>
      <c r="Q15" s="3"/>
    </row>
    <row r="16" spans="2:17" x14ac:dyDescent="0.25">
      <c r="B16" s="13"/>
      <c r="E16" s="41" t="s">
        <v>2</v>
      </c>
      <c r="F16" s="36">
        <f>+F15/L15</f>
        <v>0.25520649790693639</v>
      </c>
      <c r="G16" s="42"/>
      <c r="H16" s="36">
        <f>+H15/L15</f>
        <v>0.22034237891552008</v>
      </c>
      <c r="I16" s="42"/>
      <c r="J16" s="36">
        <f>+J15/L15</f>
        <v>0.5244511231775435</v>
      </c>
      <c r="K16" s="42"/>
      <c r="L16" s="36">
        <f>+J16+H16+F16</f>
        <v>1</v>
      </c>
      <c r="M16" s="36"/>
      <c r="P16" s="18"/>
      <c r="Q16" s="3"/>
    </row>
    <row r="17" spans="2:17" x14ac:dyDescent="0.25">
      <c r="B17" s="13"/>
      <c r="E17" s="170" t="s">
        <v>16</v>
      </c>
      <c r="F17" s="170"/>
      <c r="G17" s="170"/>
      <c r="H17" s="170"/>
      <c r="I17" s="170"/>
      <c r="J17" s="170"/>
      <c r="K17" s="170"/>
      <c r="L17" s="170"/>
      <c r="M17" s="170"/>
      <c r="P17" s="18"/>
      <c r="Q17" s="3"/>
    </row>
    <row r="18" spans="2:17" x14ac:dyDescent="0.25">
      <c r="B18" s="13"/>
      <c r="C18" s="24"/>
      <c r="D18" s="24"/>
      <c r="E18" s="24"/>
      <c r="P18" s="18"/>
      <c r="Q18" s="3"/>
    </row>
    <row r="19" spans="2:17" x14ac:dyDescent="0.25">
      <c r="B19" s="13"/>
      <c r="C19" s="24"/>
      <c r="D19" s="24"/>
      <c r="P19" s="18"/>
      <c r="Q19" s="3"/>
    </row>
    <row r="20" spans="2:17" x14ac:dyDescent="0.25">
      <c r="B20" s="13"/>
      <c r="F20" s="168" t="s">
        <v>9</v>
      </c>
      <c r="G20" s="168"/>
      <c r="H20" s="168"/>
      <c r="I20" s="168"/>
      <c r="J20" s="168"/>
      <c r="K20" s="168"/>
      <c r="L20" s="168"/>
      <c r="P20" s="18"/>
      <c r="Q20" s="3"/>
    </row>
    <row r="21" spans="2:17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5" t="s">
        <v>1</v>
      </c>
      <c r="L21" s="37" t="s">
        <v>11</v>
      </c>
      <c r="P21" s="18"/>
      <c r="Q21" s="3"/>
    </row>
    <row r="22" spans="2:17" x14ac:dyDescent="0.25">
      <c r="B22" s="13"/>
      <c r="F22" s="28" t="s">
        <v>5</v>
      </c>
      <c r="G22" s="47">
        <v>846.20100000000025</v>
      </c>
      <c r="H22" s="49">
        <f>+G22/G25</f>
        <v>0.96435140549891629</v>
      </c>
      <c r="I22" s="47">
        <v>0</v>
      </c>
      <c r="J22" s="49">
        <f>+I22/I25</f>
        <v>0</v>
      </c>
      <c r="K22" s="47">
        <f>+I22+G22</f>
        <v>846.20100000000025</v>
      </c>
      <c r="L22" s="49">
        <f>+K22/K25</f>
        <v>0.25520649790693639</v>
      </c>
      <c r="P22" s="18"/>
      <c r="Q22" s="3"/>
    </row>
    <row r="23" spans="2:17" x14ac:dyDescent="0.25">
      <c r="B23" s="13"/>
      <c r="F23" s="28" t="s">
        <v>64</v>
      </c>
      <c r="G23" s="47">
        <v>31.281000000000002</v>
      </c>
      <c r="H23" s="49">
        <f>+G23/G25</f>
        <v>3.5648594501083777E-2</v>
      </c>
      <c r="I23" s="47">
        <v>699.31928999999991</v>
      </c>
      <c r="J23" s="49">
        <f>+I23/I25</f>
        <v>0.28680982922217457</v>
      </c>
      <c r="K23" s="47">
        <f>+I23+G23</f>
        <v>730.60028999999986</v>
      </c>
      <c r="L23" s="49">
        <f>+K23/K25</f>
        <v>0.22034237891552008</v>
      </c>
      <c r="P23" s="18"/>
      <c r="Q23" s="3"/>
    </row>
    <row r="24" spans="2:17" x14ac:dyDescent="0.25">
      <c r="B24" s="13"/>
      <c r="F24" s="28" t="s">
        <v>6</v>
      </c>
      <c r="G24" s="47">
        <v>0</v>
      </c>
      <c r="H24" s="49">
        <f>+G24/G25</f>
        <v>0</v>
      </c>
      <c r="I24" s="47">
        <v>1738.9489238075494</v>
      </c>
      <c r="J24" s="49">
        <f>+I24/I25</f>
        <v>0.71319017077782543</v>
      </c>
      <c r="K24" s="47">
        <f>+I24+G24</f>
        <v>1738.9489238075494</v>
      </c>
      <c r="L24" s="49">
        <f>+K24/K25</f>
        <v>0.5244511231775435</v>
      </c>
      <c r="P24" s="18"/>
      <c r="Q24" s="3"/>
    </row>
    <row r="25" spans="2:17" x14ac:dyDescent="0.25">
      <c r="B25" s="13"/>
      <c r="F25" s="38" t="s">
        <v>1</v>
      </c>
      <c r="G25" s="48">
        <f t="shared" ref="G25:L25" si="1">SUM(G22:G24)</f>
        <v>877.4820000000002</v>
      </c>
      <c r="H25" s="50">
        <f t="shared" si="1"/>
        <v>1</v>
      </c>
      <c r="I25" s="48">
        <f t="shared" si="1"/>
        <v>2438.2682138075493</v>
      </c>
      <c r="J25" s="50">
        <f t="shared" si="1"/>
        <v>1</v>
      </c>
      <c r="K25" s="48">
        <f t="shared" si="1"/>
        <v>3315.7502138075497</v>
      </c>
      <c r="L25" s="50">
        <f t="shared" si="1"/>
        <v>1</v>
      </c>
      <c r="P25" s="18"/>
      <c r="Q25" s="3"/>
    </row>
    <row r="26" spans="2:17" x14ac:dyDescent="0.25">
      <c r="B26" s="13"/>
      <c r="F26" s="170" t="s">
        <v>12</v>
      </c>
      <c r="G26" s="170"/>
      <c r="H26" s="170"/>
      <c r="I26" s="170"/>
      <c r="J26" s="170"/>
      <c r="K26" s="170"/>
      <c r="L26" s="170"/>
      <c r="P26" s="18"/>
      <c r="Q26" s="3"/>
    </row>
    <row r="27" spans="2:17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7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7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7" x14ac:dyDescent="0.25">
      <c r="B31" s="13"/>
      <c r="E31" s="183" t="s">
        <v>94</v>
      </c>
      <c r="F31" s="183"/>
      <c r="G31" s="183"/>
      <c r="H31" s="183"/>
      <c r="I31" s="183"/>
      <c r="L31" s="147" t="s">
        <v>95</v>
      </c>
      <c r="N31" s="12"/>
      <c r="O31" s="12"/>
      <c r="P31" s="14"/>
    </row>
    <row r="32" spans="2:17" x14ac:dyDescent="0.25">
      <c r="B32" s="13"/>
      <c r="E32" s="99" t="s">
        <v>92</v>
      </c>
      <c r="F32" s="99" t="s">
        <v>30</v>
      </c>
      <c r="G32" s="99" t="s">
        <v>5</v>
      </c>
      <c r="H32" s="99" t="s">
        <v>64</v>
      </c>
      <c r="I32" s="99" t="s">
        <v>1</v>
      </c>
      <c r="L32" s="99" t="s">
        <v>92</v>
      </c>
      <c r="M32" s="99" t="s">
        <v>30</v>
      </c>
      <c r="O32" s="12"/>
      <c r="P32" s="14"/>
    </row>
    <row r="33" spans="2:16" x14ac:dyDescent="0.25">
      <c r="B33" s="13"/>
      <c r="E33" s="28" t="s">
        <v>32</v>
      </c>
      <c r="F33" s="148"/>
      <c r="G33" s="148"/>
      <c r="H33" s="148">
        <v>2</v>
      </c>
      <c r="I33" s="148">
        <v>2</v>
      </c>
      <c r="L33" s="28" t="s">
        <v>32</v>
      </c>
      <c r="M33" s="148"/>
      <c r="O33" s="12"/>
      <c r="P33" s="14"/>
    </row>
    <row r="34" spans="2:16" x14ac:dyDescent="0.25">
      <c r="B34" s="13"/>
      <c r="E34" s="28" t="s">
        <v>17</v>
      </c>
      <c r="F34" s="148"/>
      <c r="G34" s="148">
        <v>1</v>
      </c>
      <c r="H34" s="148">
        <v>1</v>
      </c>
      <c r="I34" s="148">
        <v>2</v>
      </c>
      <c r="L34" s="28" t="s">
        <v>17</v>
      </c>
      <c r="M34" s="148"/>
      <c r="O34" s="12"/>
      <c r="P34" s="14"/>
    </row>
    <row r="35" spans="2:16" x14ac:dyDescent="0.25">
      <c r="B35" s="13"/>
      <c r="E35" s="28" t="s">
        <v>31</v>
      </c>
      <c r="F35" s="148">
        <v>2</v>
      </c>
      <c r="G35" s="148"/>
      <c r="H35" s="148"/>
      <c r="I35" s="148">
        <v>2</v>
      </c>
      <c r="L35" s="28" t="s">
        <v>31</v>
      </c>
      <c r="M35" s="148">
        <v>2</v>
      </c>
      <c r="O35" s="12"/>
      <c r="P35" s="14"/>
    </row>
    <row r="36" spans="2:16" x14ac:dyDescent="0.25">
      <c r="B36" s="13"/>
      <c r="C36" s="12"/>
      <c r="E36" s="145" t="s">
        <v>1</v>
      </c>
      <c r="F36" s="149">
        <v>2</v>
      </c>
      <c r="G36" s="149">
        <v>1</v>
      </c>
      <c r="H36" s="149">
        <v>3</v>
      </c>
      <c r="I36" s="149">
        <v>6</v>
      </c>
      <c r="L36" s="145" t="s">
        <v>1</v>
      </c>
      <c r="M36" s="149">
        <v>2</v>
      </c>
      <c r="O36" s="12"/>
      <c r="P36" s="14"/>
    </row>
    <row r="37" spans="2:16" x14ac:dyDescent="0.25">
      <c r="B37" s="13"/>
      <c r="C37" s="12"/>
      <c r="D37" s="12"/>
      <c r="E37" s="146" t="s">
        <v>93</v>
      </c>
      <c r="F37" s="12"/>
      <c r="G37" s="12"/>
      <c r="H37" s="12"/>
      <c r="I37" s="12"/>
      <c r="J37" s="12"/>
      <c r="K37" s="12"/>
      <c r="L37" s="146" t="s">
        <v>93</v>
      </c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1" spans="2:16" x14ac:dyDescent="0.25">
      <c r="B41" s="19" t="s">
        <v>20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</row>
    <row r="42" spans="2:16" x14ac:dyDescent="0.2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12"/>
      <c r="D44" s="12"/>
      <c r="E44" s="12"/>
      <c r="F44" s="168" t="s">
        <v>29</v>
      </c>
      <c r="G44" s="168"/>
      <c r="H44" s="168"/>
      <c r="I44" s="168"/>
      <c r="J44" s="168"/>
      <c r="K44" s="168"/>
      <c r="L44" s="168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43" t="s">
        <v>24</v>
      </c>
      <c r="G45" s="184" t="s">
        <v>19</v>
      </c>
      <c r="H45" s="184"/>
      <c r="I45" s="43" t="s">
        <v>18</v>
      </c>
      <c r="J45" s="43" t="s">
        <v>25</v>
      </c>
      <c r="K45" s="43" t="s">
        <v>26</v>
      </c>
      <c r="L45" s="43" t="s">
        <v>27</v>
      </c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70" t="s">
        <v>28</v>
      </c>
      <c r="G46" s="170"/>
      <c r="H46" s="170"/>
      <c r="I46" s="170"/>
      <c r="J46" s="170"/>
      <c r="K46" s="170"/>
      <c r="L46" s="170"/>
      <c r="M46" s="22"/>
      <c r="N46" s="22"/>
      <c r="O46" s="12"/>
      <c r="P46" s="14"/>
    </row>
    <row r="47" spans="2:16" x14ac:dyDescent="0.2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</sheetData>
  <sortState ref="K11:L23">
    <sortCondition descending="1" ref="K12:K24"/>
  </sortState>
  <mergeCells count="14">
    <mergeCell ref="F46:L46"/>
    <mergeCell ref="G45:H45"/>
    <mergeCell ref="F44:L44"/>
    <mergeCell ref="B1:P2"/>
    <mergeCell ref="F11:G11"/>
    <mergeCell ref="H11:I11"/>
    <mergeCell ref="J11:K11"/>
    <mergeCell ref="L11:M11"/>
    <mergeCell ref="E11:E12"/>
    <mergeCell ref="E31:I31"/>
    <mergeCell ref="E17:M17"/>
    <mergeCell ref="F26:L26"/>
    <mergeCell ref="F20:L20"/>
    <mergeCell ref="E9:M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D5" sqref="D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5" t="s">
        <v>112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76" t="s">
        <v>9</v>
      </c>
      <c r="F9" s="176"/>
      <c r="G9" s="176"/>
      <c r="H9" s="176"/>
      <c r="I9" s="176"/>
      <c r="J9" s="176"/>
      <c r="K9" s="176"/>
      <c r="L9" s="176"/>
      <c r="M9" s="176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86" t="s">
        <v>13</v>
      </c>
      <c r="F11" s="179" t="s">
        <v>5</v>
      </c>
      <c r="G11" s="179"/>
      <c r="H11" s="179" t="s">
        <v>64</v>
      </c>
      <c r="I11" s="179"/>
      <c r="J11" s="179" t="s">
        <v>6</v>
      </c>
      <c r="K11" s="179"/>
      <c r="L11" s="179" t="s">
        <v>1</v>
      </c>
      <c r="M11" s="179"/>
      <c r="P11" s="18"/>
    </row>
    <row r="12" spans="2:16" x14ac:dyDescent="0.25">
      <c r="B12" s="13"/>
      <c r="E12" s="186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93.580000000000013</v>
      </c>
      <c r="G13" s="35">
        <f>+F13/F15</f>
        <v>0.74907746123736263</v>
      </c>
      <c r="H13" s="45">
        <v>102.41299999999998</v>
      </c>
      <c r="I13" s="35">
        <f>+H13/H15</f>
        <v>0.36153816798891997</v>
      </c>
      <c r="J13" s="45">
        <v>19.079999999999998</v>
      </c>
      <c r="K13" s="35">
        <f>+J13/J15</f>
        <v>4.3416899346069716E-2</v>
      </c>
      <c r="L13" s="45">
        <f>+J13+H13+F13</f>
        <v>215.07299999999998</v>
      </c>
      <c r="M13" s="35">
        <f>+L13/L15</f>
        <v>0.25372631457254591</v>
      </c>
      <c r="P13" s="18"/>
    </row>
    <row r="14" spans="2:16" x14ac:dyDescent="0.25">
      <c r="B14" s="13"/>
      <c r="E14" s="28" t="s">
        <v>8</v>
      </c>
      <c r="F14" s="45">
        <v>31.347000000000001</v>
      </c>
      <c r="G14" s="35">
        <f>+F14/F15</f>
        <v>0.25092253876263737</v>
      </c>
      <c r="H14" s="45">
        <v>180.85722999999999</v>
      </c>
      <c r="I14" s="35">
        <f>+H14/H15</f>
        <v>0.63846183201108009</v>
      </c>
      <c r="J14" s="45">
        <v>420.38021681364501</v>
      </c>
      <c r="K14" s="35">
        <f>+J14/J15</f>
        <v>0.95658310065393026</v>
      </c>
      <c r="L14" s="45">
        <f>+J14+H14+F14</f>
        <v>632.58444681364494</v>
      </c>
      <c r="M14" s="35">
        <f>+L14/L15</f>
        <v>0.74627368542745409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124.92700000000002</v>
      </c>
      <c r="G15" s="36">
        <f t="shared" si="0"/>
        <v>1</v>
      </c>
      <c r="H15" s="46">
        <f t="shared" si="0"/>
        <v>283.27022999999997</v>
      </c>
      <c r="I15" s="36">
        <f t="shared" si="0"/>
        <v>1</v>
      </c>
      <c r="J15" s="46">
        <f t="shared" si="0"/>
        <v>439.46021681364499</v>
      </c>
      <c r="K15" s="36">
        <f t="shared" si="0"/>
        <v>1</v>
      </c>
      <c r="L15" s="46">
        <f>+J15+H15+F15</f>
        <v>847.65744681364492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0.14737910988643135</v>
      </c>
      <c r="G16" s="42"/>
      <c r="H16" s="36">
        <f>+H15/L15</f>
        <v>0.33418007600218269</v>
      </c>
      <c r="I16" s="42"/>
      <c r="J16" s="36">
        <f>+J15/L15</f>
        <v>0.51844081411138609</v>
      </c>
      <c r="K16" s="42"/>
      <c r="L16" s="36">
        <f>+J16+H16+F16</f>
        <v>1.0000000000000002</v>
      </c>
      <c r="M16" s="36"/>
      <c r="P16" s="18"/>
    </row>
    <row r="17" spans="2:16" x14ac:dyDescent="0.25">
      <c r="B17" s="13"/>
      <c r="E17" s="170" t="s">
        <v>16</v>
      </c>
      <c r="F17" s="170"/>
      <c r="G17" s="170"/>
      <c r="H17" s="170"/>
      <c r="I17" s="170"/>
      <c r="J17" s="170"/>
      <c r="K17" s="170"/>
      <c r="L17" s="170"/>
      <c r="M17" s="170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68" t="s">
        <v>9</v>
      </c>
      <c r="G20" s="168"/>
      <c r="H20" s="168"/>
      <c r="I20" s="168"/>
      <c r="J20" s="168"/>
      <c r="K20" s="168"/>
      <c r="L20" s="168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93.580000000000013</v>
      </c>
      <c r="H22" s="49">
        <f>+G22/G25</f>
        <v>0.43510807958228148</v>
      </c>
      <c r="I22" s="47">
        <v>31.347000000000001</v>
      </c>
      <c r="J22" s="49">
        <f>+I22/I25</f>
        <v>4.9553858236471335E-2</v>
      </c>
      <c r="K22" s="47">
        <f>+I22+G22</f>
        <v>124.92700000000002</v>
      </c>
      <c r="L22" s="49">
        <f>+K22/K25</f>
        <v>0.14737910988643135</v>
      </c>
      <c r="P22" s="18"/>
    </row>
    <row r="23" spans="2:16" x14ac:dyDescent="0.25">
      <c r="B23" s="13"/>
      <c r="F23" s="28" t="s">
        <v>64</v>
      </c>
      <c r="G23" s="47">
        <v>102.41299999999998</v>
      </c>
      <c r="H23" s="49">
        <f>+G23/G25</f>
        <v>0.47617785589079054</v>
      </c>
      <c r="I23" s="47">
        <v>180.85722999999999</v>
      </c>
      <c r="J23" s="49">
        <f>+I23/I25</f>
        <v>0.28590211300797169</v>
      </c>
      <c r="K23" s="47">
        <f>+I23+G23</f>
        <v>283.27022999999997</v>
      </c>
      <c r="L23" s="49">
        <f>+K23/K25</f>
        <v>0.33418007600218264</v>
      </c>
      <c r="P23" s="18"/>
    </row>
    <row r="24" spans="2:16" x14ac:dyDescent="0.25">
      <c r="B24" s="13"/>
      <c r="F24" s="28" t="s">
        <v>6</v>
      </c>
      <c r="G24" s="47">
        <v>19.079999999999998</v>
      </c>
      <c r="H24" s="49">
        <f>+G24/G25</f>
        <v>8.8714064526928066E-2</v>
      </c>
      <c r="I24" s="47">
        <v>420.38021681364501</v>
      </c>
      <c r="J24" s="49">
        <f>+I24/I25</f>
        <v>0.66454402875555707</v>
      </c>
      <c r="K24" s="47">
        <f>+I24+G24</f>
        <v>439.46021681364499</v>
      </c>
      <c r="L24" s="49">
        <f>+K24/K25</f>
        <v>0.51844081411138598</v>
      </c>
      <c r="P24" s="18"/>
    </row>
    <row r="25" spans="2:16" x14ac:dyDescent="0.25">
      <c r="B25" s="13"/>
      <c r="F25" s="44" t="s">
        <v>1</v>
      </c>
      <c r="G25" s="48">
        <f t="shared" ref="G25:L25" si="1">SUM(G22:G24)</f>
        <v>215.07299999999998</v>
      </c>
      <c r="H25" s="50">
        <f t="shared" si="1"/>
        <v>1</v>
      </c>
      <c r="I25" s="48">
        <f t="shared" si="1"/>
        <v>632.58444681364494</v>
      </c>
      <c r="J25" s="50">
        <f t="shared" si="1"/>
        <v>1</v>
      </c>
      <c r="K25" s="48">
        <f t="shared" si="1"/>
        <v>847.65744681364504</v>
      </c>
      <c r="L25" s="50">
        <f t="shared" si="1"/>
        <v>1</v>
      </c>
      <c r="P25" s="18"/>
    </row>
    <row r="26" spans="2:16" x14ac:dyDescent="0.25">
      <c r="B26" s="13"/>
      <c r="F26" s="170" t="s">
        <v>12</v>
      </c>
      <c r="G26" s="170"/>
      <c r="H26" s="170"/>
      <c r="I26" s="170"/>
      <c r="J26" s="170"/>
      <c r="K26" s="170"/>
      <c r="L26" s="170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83" t="s">
        <v>94</v>
      </c>
      <c r="F31" s="183"/>
      <c r="G31" s="183"/>
      <c r="H31" s="183"/>
      <c r="I31" s="183"/>
      <c r="L31" s="147" t="s">
        <v>95</v>
      </c>
      <c r="N31" s="12"/>
      <c r="O31" s="12"/>
      <c r="P31" s="14"/>
    </row>
    <row r="32" spans="2:16" x14ac:dyDescent="0.25">
      <c r="B32" s="13"/>
      <c r="E32" s="99" t="s">
        <v>92</v>
      </c>
      <c r="F32" s="99" t="s">
        <v>30</v>
      </c>
      <c r="G32" s="99" t="s">
        <v>5</v>
      </c>
      <c r="H32" s="99" t="s">
        <v>64</v>
      </c>
      <c r="I32" s="99" t="s">
        <v>1</v>
      </c>
      <c r="L32" s="99" t="s">
        <v>92</v>
      </c>
      <c r="M32" s="99" t="s">
        <v>30</v>
      </c>
      <c r="N32" s="12"/>
      <c r="O32" s="12"/>
      <c r="P32" s="14"/>
    </row>
    <row r="33" spans="2:16" x14ac:dyDescent="0.25">
      <c r="B33" s="13"/>
      <c r="E33" s="28" t="s">
        <v>32</v>
      </c>
      <c r="F33" s="148"/>
      <c r="G33" s="148">
        <v>12</v>
      </c>
      <c r="H33" s="148">
        <v>3</v>
      </c>
      <c r="I33" s="148">
        <v>15</v>
      </c>
      <c r="L33" s="28" t="s">
        <v>32</v>
      </c>
      <c r="M33" s="148">
        <v>4</v>
      </c>
      <c r="O33" s="12"/>
      <c r="P33" s="14"/>
    </row>
    <row r="34" spans="2:16" x14ac:dyDescent="0.25">
      <c r="B34" s="13"/>
      <c r="E34" s="28" t="s">
        <v>17</v>
      </c>
      <c r="F34" s="148">
        <v>1</v>
      </c>
      <c r="G34" s="148"/>
      <c r="H34" s="148">
        <v>1</v>
      </c>
      <c r="I34" s="148">
        <v>2</v>
      </c>
      <c r="L34" s="28" t="s">
        <v>17</v>
      </c>
      <c r="M34" s="148"/>
      <c r="O34" s="12"/>
      <c r="P34" s="14"/>
    </row>
    <row r="35" spans="2:16" x14ac:dyDescent="0.25">
      <c r="B35" s="13"/>
      <c r="E35" s="28" t="s">
        <v>31</v>
      </c>
      <c r="F35" s="148"/>
      <c r="G35" s="148">
        <v>12</v>
      </c>
      <c r="H35" s="148"/>
      <c r="I35" s="148">
        <v>12</v>
      </c>
      <c r="L35" s="28" t="s">
        <v>31</v>
      </c>
      <c r="M35" s="148">
        <v>12</v>
      </c>
      <c r="O35" s="12"/>
      <c r="P35" s="14"/>
    </row>
    <row r="36" spans="2:16" x14ac:dyDescent="0.25">
      <c r="B36" s="13"/>
      <c r="E36" s="145" t="s">
        <v>1</v>
      </c>
      <c r="F36" s="149">
        <v>1</v>
      </c>
      <c r="G36" s="149">
        <v>24</v>
      </c>
      <c r="H36" s="149">
        <v>4</v>
      </c>
      <c r="I36" s="149">
        <v>29</v>
      </c>
      <c r="J36" s="150"/>
      <c r="L36" s="145" t="s">
        <v>1</v>
      </c>
      <c r="M36" s="149">
        <v>16</v>
      </c>
      <c r="O36" s="12"/>
      <c r="P36" s="14"/>
    </row>
    <row r="37" spans="2:16" x14ac:dyDescent="0.25">
      <c r="B37" s="13"/>
      <c r="C37" s="12"/>
      <c r="D37" s="12"/>
      <c r="E37" s="146" t="s">
        <v>93</v>
      </c>
      <c r="F37" s="12"/>
      <c r="G37" s="12"/>
      <c r="H37" s="12"/>
      <c r="I37" s="12"/>
      <c r="J37" s="12"/>
      <c r="K37" s="12"/>
      <c r="L37" s="146" t="s">
        <v>93</v>
      </c>
      <c r="M37" s="12"/>
      <c r="O37" s="12"/>
      <c r="P37" s="14"/>
    </row>
    <row r="38" spans="2:16" x14ac:dyDescent="0.25">
      <c r="B38" s="13"/>
      <c r="C38" s="12"/>
      <c r="D38" s="12"/>
      <c r="N38" s="12"/>
      <c r="O38" s="12"/>
      <c r="P38" s="14"/>
    </row>
    <row r="39" spans="2:16" x14ac:dyDescent="0.25">
      <c r="B39" s="13"/>
      <c r="C39" s="12"/>
      <c r="D39" s="12"/>
      <c r="N39" s="12"/>
      <c r="O39" s="12"/>
      <c r="P39" s="14"/>
    </row>
    <row r="40" spans="2:16" x14ac:dyDescent="0.25">
      <c r="B40" s="13"/>
      <c r="C40" s="12"/>
      <c r="D40" s="12"/>
      <c r="N40" s="12"/>
      <c r="O40" s="12"/>
      <c r="P40" s="14"/>
    </row>
    <row r="41" spans="2:16" x14ac:dyDescent="0.25">
      <c r="B41" s="13"/>
      <c r="C41" s="12"/>
      <c r="D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19" t="s">
        <v>20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2"/>
      <c r="G46" s="12"/>
      <c r="H46" s="12"/>
      <c r="I46" s="12"/>
      <c r="J46" s="12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168" t="s">
        <v>29</v>
      </c>
      <c r="G47" s="168"/>
      <c r="H47" s="168"/>
      <c r="I47" s="168"/>
      <c r="J47" s="168"/>
      <c r="M47" s="12"/>
      <c r="N47" s="12"/>
      <c r="O47" s="12"/>
      <c r="P47" s="14"/>
    </row>
    <row r="48" spans="2:16" ht="24" x14ac:dyDescent="0.25">
      <c r="B48" s="13"/>
      <c r="C48" s="12"/>
      <c r="D48" s="12"/>
      <c r="E48" s="12"/>
      <c r="F48" s="144" t="s">
        <v>97</v>
      </c>
      <c r="G48" s="155" t="s">
        <v>23</v>
      </c>
      <c r="H48" s="156" t="s">
        <v>21</v>
      </c>
      <c r="I48" s="144" t="s">
        <v>22</v>
      </c>
      <c r="J48" s="144" t="s">
        <v>91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00" t="s">
        <v>101</v>
      </c>
      <c r="G49" s="100">
        <v>10</v>
      </c>
      <c r="H49" s="100">
        <v>15</v>
      </c>
      <c r="I49" s="100"/>
      <c r="J49" s="100">
        <v>25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143" t="s">
        <v>102</v>
      </c>
      <c r="G50" s="143"/>
      <c r="H50" s="143"/>
      <c r="I50" s="143"/>
      <c r="J50" s="143"/>
      <c r="M50" s="22"/>
      <c r="N50" s="2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M51" s="12"/>
      <c r="N51" s="12"/>
      <c r="O51" s="12"/>
      <c r="P51" s="14"/>
    </row>
    <row r="52" spans="2:16" x14ac:dyDescent="0.25">
      <c r="B52" s="13"/>
      <c r="C52" s="12"/>
      <c r="D52" s="12"/>
      <c r="E52" s="12"/>
      <c r="F52" s="12"/>
      <c r="G52" s="12"/>
      <c r="H52" s="12"/>
      <c r="I52" s="12"/>
      <c r="J52" s="12"/>
      <c r="M52" s="12"/>
      <c r="N52" s="12"/>
      <c r="O52" s="12"/>
      <c r="P52" s="14"/>
    </row>
    <row r="53" spans="2:16" x14ac:dyDescent="0.25">
      <c r="B53" s="13"/>
      <c r="C53" s="12"/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4"/>
    </row>
    <row r="54" spans="2:16" x14ac:dyDescent="0.25">
      <c r="B54" s="15"/>
      <c r="C54" s="16"/>
      <c r="D54" s="16"/>
      <c r="E54" s="16"/>
      <c r="F54" s="16"/>
      <c r="G54" s="16"/>
      <c r="H54" s="16"/>
      <c r="I54" s="16"/>
      <c r="J54" s="16"/>
      <c r="M54" s="16"/>
      <c r="N54" s="16"/>
      <c r="O54" s="16"/>
      <c r="P54" s="17"/>
    </row>
  </sheetData>
  <mergeCells count="12"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1:I31"/>
    <mergeCell ref="F47:J47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5" t="s">
        <v>113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76" t="s">
        <v>9</v>
      </c>
      <c r="F9" s="176"/>
      <c r="G9" s="176"/>
      <c r="H9" s="176"/>
      <c r="I9" s="176"/>
      <c r="J9" s="176"/>
      <c r="K9" s="176"/>
      <c r="L9" s="176"/>
      <c r="M9" s="176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86" t="s">
        <v>13</v>
      </c>
      <c r="F11" s="179" t="s">
        <v>5</v>
      </c>
      <c r="G11" s="179"/>
      <c r="H11" s="179" t="s">
        <v>64</v>
      </c>
      <c r="I11" s="179"/>
      <c r="J11" s="179" t="s">
        <v>6</v>
      </c>
      <c r="K11" s="179"/>
      <c r="L11" s="179" t="s">
        <v>1</v>
      </c>
      <c r="M11" s="179"/>
      <c r="P11" s="18"/>
    </row>
    <row r="12" spans="2:16" x14ac:dyDescent="0.25">
      <c r="B12" s="13"/>
      <c r="E12" s="186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724.08600000000001</v>
      </c>
      <c r="G13" s="35">
        <f>+F13/F15</f>
        <v>0.83338531781701997</v>
      </c>
      <c r="H13" s="45">
        <v>161.36999799999998</v>
      </c>
      <c r="I13" s="35">
        <f>+H13/H15</f>
        <v>0.16644246339506835</v>
      </c>
      <c r="J13" s="45">
        <v>0.09</v>
      </c>
      <c r="K13" s="35">
        <f>+J13/J15</f>
        <v>2.6173957999463898E-5</v>
      </c>
      <c r="L13" s="45">
        <f>+J13+H13+F13</f>
        <v>885.54599800000005</v>
      </c>
      <c r="M13" s="35">
        <f>+L13/L15</f>
        <v>0.16781539789826266</v>
      </c>
      <c r="P13" s="18"/>
    </row>
    <row r="14" spans="2:16" x14ac:dyDescent="0.25">
      <c r="B14" s="13"/>
      <c r="E14" s="28" t="s">
        <v>8</v>
      </c>
      <c r="F14" s="45">
        <v>144.76300000000001</v>
      </c>
      <c r="G14" s="35">
        <f>+F14/F15</f>
        <v>0.16661468218298001</v>
      </c>
      <c r="H14" s="45">
        <v>808.1542129999998</v>
      </c>
      <c r="I14" s="35">
        <f>+H14/H15</f>
        <v>0.83355753660493159</v>
      </c>
      <c r="J14" s="45">
        <v>3438.4422999999997</v>
      </c>
      <c r="K14" s="35">
        <f>+J14/J15</f>
        <v>0.99997382604200047</v>
      </c>
      <c r="L14" s="45">
        <f>+J14+H14+F14</f>
        <v>4391.3595129999994</v>
      </c>
      <c r="M14" s="35">
        <f>+L14/L15</f>
        <v>0.83218460210173728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868.84900000000005</v>
      </c>
      <c r="G15" s="36">
        <f t="shared" si="0"/>
        <v>1</v>
      </c>
      <c r="H15" s="46">
        <f t="shared" si="0"/>
        <v>969.52421099999981</v>
      </c>
      <c r="I15" s="36">
        <f t="shared" si="0"/>
        <v>1</v>
      </c>
      <c r="J15" s="46">
        <f t="shared" si="0"/>
        <v>3438.5322999999999</v>
      </c>
      <c r="K15" s="36">
        <f t="shared" si="0"/>
        <v>0.99999999999999989</v>
      </c>
      <c r="L15" s="46">
        <f>+J15+H15+F15</f>
        <v>5276.9055109999999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0.16465123322538872</v>
      </c>
      <c r="G16" s="42"/>
      <c r="H16" s="36">
        <f>+H15/L15</f>
        <v>0.18372968948922302</v>
      </c>
      <c r="I16" s="42"/>
      <c r="J16" s="36">
        <f>+J15/L15</f>
        <v>0.65161907728538815</v>
      </c>
      <c r="K16" s="42"/>
      <c r="L16" s="36">
        <f>+J16+H16+F16</f>
        <v>0.99999999999999978</v>
      </c>
      <c r="M16" s="36"/>
      <c r="P16" s="18"/>
    </row>
    <row r="17" spans="2:16" x14ac:dyDescent="0.25">
      <c r="B17" s="13"/>
      <c r="E17" s="170" t="s">
        <v>16</v>
      </c>
      <c r="F17" s="170"/>
      <c r="G17" s="170"/>
      <c r="H17" s="170"/>
      <c r="I17" s="170"/>
      <c r="J17" s="170"/>
      <c r="K17" s="170"/>
      <c r="L17" s="170"/>
      <c r="M17" s="170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68" t="s">
        <v>9</v>
      </c>
      <c r="G20" s="168"/>
      <c r="H20" s="168"/>
      <c r="I20" s="168"/>
      <c r="J20" s="168"/>
      <c r="K20" s="168"/>
      <c r="L20" s="168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724.08600000000001</v>
      </c>
      <c r="H22" s="49">
        <f>+G22/G25</f>
        <v>0.81767181110336851</v>
      </c>
      <c r="I22" s="47">
        <v>144.76300000000001</v>
      </c>
      <c r="J22" s="49">
        <f>+I22/I25</f>
        <v>3.2965417559516499E-2</v>
      </c>
      <c r="K22" s="47">
        <f>+I22+G22</f>
        <v>868.84900000000005</v>
      </c>
      <c r="L22" s="49">
        <f>+K22/K25</f>
        <v>0.16465123322538872</v>
      </c>
      <c r="P22" s="18"/>
    </row>
    <row r="23" spans="2:16" x14ac:dyDescent="0.25">
      <c r="B23" s="13"/>
      <c r="F23" s="28" t="s">
        <v>64</v>
      </c>
      <c r="G23" s="47">
        <v>161.36999799999998</v>
      </c>
      <c r="H23" s="49">
        <f>+G23/G25</f>
        <v>0.18222655668305551</v>
      </c>
      <c r="I23" s="47">
        <v>808.1542129999998</v>
      </c>
      <c r="J23" s="49">
        <f>+I23/I25</f>
        <v>0.1840328059243552</v>
      </c>
      <c r="K23" s="47">
        <f>+I23+G23</f>
        <v>969.52421099999981</v>
      </c>
      <c r="L23" s="49">
        <f>+K23/K25</f>
        <v>0.18372968948922302</v>
      </c>
      <c r="P23" s="18"/>
    </row>
    <row r="24" spans="2:16" ht="15" customHeight="1" x14ac:dyDescent="0.25">
      <c r="B24" s="13"/>
      <c r="F24" s="28" t="s">
        <v>6</v>
      </c>
      <c r="G24" s="47">
        <v>0.09</v>
      </c>
      <c r="H24" s="49">
        <f>+G24/G25</f>
        <v>1.0163221357587795E-4</v>
      </c>
      <c r="I24" s="47">
        <v>3438.4422999999997</v>
      </c>
      <c r="J24" s="49">
        <f>+I24/I25</f>
        <v>0.78300177651612834</v>
      </c>
      <c r="K24" s="47">
        <f>+I24+G24</f>
        <v>3438.5322999999999</v>
      </c>
      <c r="L24" s="49">
        <f>+K24/K25</f>
        <v>0.65161907728538815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885.54599800000005</v>
      </c>
      <c r="H25" s="50">
        <f t="shared" si="1"/>
        <v>0.99999999999999989</v>
      </c>
      <c r="I25" s="48">
        <f t="shared" si="1"/>
        <v>4391.3595129999994</v>
      </c>
      <c r="J25" s="50">
        <f t="shared" si="1"/>
        <v>1</v>
      </c>
      <c r="K25" s="48">
        <f t="shared" si="1"/>
        <v>5276.9055109999999</v>
      </c>
      <c r="L25" s="50">
        <f t="shared" si="1"/>
        <v>0.99999999999999989</v>
      </c>
      <c r="P25" s="18"/>
    </row>
    <row r="26" spans="2:16" x14ac:dyDescent="0.25">
      <c r="B26" s="13"/>
      <c r="F26" s="170" t="s">
        <v>12</v>
      </c>
      <c r="G26" s="170"/>
      <c r="H26" s="170"/>
      <c r="I26" s="170"/>
      <c r="J26" s="170"/>
      <c r="K26" s="170"/>
      <c r="L26" s="170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83" t="s">
        <v>94</v>
      </c>
      <c r="F31" s="183"/>
      <c r="G31" s="183"/>
      <c r="H31" s="183"/>
      <c r="I31" s="183"/>
      <c r="L31" s="147" t="s">
        <v>95</v>
      </c>
      <c r="N31" s="12"/>
      <c r="O31" s="12"/>
      <c r="P31" s="14"/>
    </row>
    <row r="32" spans="2:16" x14ac:dyDescent="0.25">
      <c r="B32" s="13"/>
      <c r="E32" s="99" t="s">
        <v>92</v>
      </c>
      <c r="F32" s="99" t="s">
        <v>30</v>
      </c>
      <c r="G32" s="99" t="s">
        <v>5</v>
      </c>
      <c r="H32" s="99" t="s">
        <v>64</v>
      </c>
      <c r="I32" s="99" t="s">
        <v>1</v>
      </c>
      <c r="L32" s="99" t="s">
        <v>92</v>
      </c>
      <c r="M32" s="99" t="s">
        <v>30</v>
      </c>
      <c r="N32" s="12"/>
      <c r="O32" s="12"/>
      <c r="P32" s="14"/>
    </row>
    <row r="33" spans="2:16" x14ac:dyDescent="0.25">
      <c r="B33" s="13"/>
      <c r="E33" s="28" t="s">
        <v>32</v>
      </c>
      <c r="F33" s="148">
        <v>1</v>
      </c>
      <c r="G33" s="148"/>
      <c r="H33" s="148">
        <v>2</v>
      </c>
      <c r="I33" s="148">
        <v>3</v>
      </c>
      <c r="L33" s="28" t="s">
        <v>32</v>
      </c>
      <c r="M33" s="148">
        <v>1</v>
      </c>
      <c r="O33" s="12"/>
      <c r="P33" s="14"/>
    </row>
    <row r="34" spans="2:16" x14ac:dyDescent="0.25">
      <c r="B34" s="13"/>
      <c r="E34" s="28" t="s">
        <v>17</v>
      </c>
      <c r="F34" s="148"/>
      <c r="G34" s="148">
        <v>1</v>
      </c>
      <c r="H34" s="148">
        <v>2</v>
      </c>
      <c r="I34" s="148">
        <v>3</v>
      </c>
      <c r="L34" s="28" t="s">
        <v>17</v>
      </c>
      <c r="M34" s="148"/>
      <c r="O34" s="12"/>
      <c r="P34" s="14"/>
    </row>
    <row r="35" spans="2:16" x14ac:dyDescent="0.25">
      <c r="B35" s="13"/>
      <c r="E35" s="28" t="s">
        <v>31</v>
      </c>
      <c r="F35" s="148">
        <v>1</v>
      </c>
      <c r="G35" s="148"/>
      <c r="H35" s="148"/>
      <c r="I35" s="148">
        <v>1</v>
      </c>
      <c r="L35" s="28" t="s">
        <v>31</v>
      </c>
      <c r="M35" s="148">
        <v>1</v>
      </c>
      <c r="O35" s="12"/>
      <c r="P35" s="14"/>
    </row>
    <row r="36" spans="2:16" x14ac:dyDescent="0.25">
      <c r="B36" s="13"/>
      <c r="C36" s="12"/>
      <c r="D36" s="12"/>
      <c r="E36" s="145" t="s">
        <v>1</v>
      </c>
      <c r="F36" s="149">
        <v>2</v>
      </c>
      <c r="G36" s="149">
        <v>1</v>
      </c>
      <c r="H36" s="149">
        <v>4</v>
      </c>
      <c r="I36" s="149">
        <v>7</v>
      </c>
      <c r="L36" s="145" t="s">
        <v>1</v>
      </c>
      <c r="M36" s="149">
        <v>2</v>
      </c>
      <c r="O36" s="12"/>
      <c r="P36" s="14"/>
    </row>
    <row r="37" spans="2:16" x14ac:dyDescent="0.25">
      <c r="B37" s="13"/>
      <c r="C37" s="12"/>
      <c r="D37" s="12"/>
      <c r="E37" s="146" t="s">
        <v>93</v>
      </c>
      <c r="F37" s="12"/>
      <c r="G37" s="12"/>
      <c r="H37" s="12"/>
      <c r="I37" s="12"/>
      <c r="J37" s="12"/>
      <c r="K37" s="12"/>
      <c r="L37" s="146" t="s">
        <v>93</v>
      </c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20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68" t="s">
        <v>29</v>
      </c>
      <c r="G46" s="168"/>
      <c r="H46" s="168"/>
      <c r="I46" s="168"/>
      <c r="J46" s="168"/>
      <c r="K46" s="168"/>
      <c r="L46" s="168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24</v>
      </c>
      <c r="G47" s="184" t="s">
        <v>19</v>
      </c>
      <c r="H47" s="184"/>
      <c r="I47" s="43" t="s">
        <v>18</v>
      </c>
      <c r="J47" s="43" t="s">
        <v>25</v>
      </c>
      <c r="K47" s="43" t="s">
        <v>26</v>
      </c>
      <c r="L47" s="43" t="s">
        <v>27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170" t="s">
        <v>28</v>
      </c>
      <c r="G48" s="170"/>
      <c r="H48" s="170"/>
      <c r="I48" s="170"/>
      <c r="J48" s="170"/>
      <c r="K48" s="170"/>
      <c r="L48" s="170"/>
      <c r="M48" s="22"/>
      <c r="N48" s="22"/>
      <c r="O48" s="12"/>
      <c r="P48" s="14"/>
    </row>
    <row r="49" spans="2:16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</sheetData>
  <sortState ref="H35:I47">
    <sortCondition descending="1" ref="H35:H47"/>
  </sortState>
  <mergeCells count="14">
    <mergeCell ref="G47:H47"/>
    <mergeCell ref="F48:L48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F46:L46"/>
    <mergeCell ref="E31:I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C5" sqref="C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5" t="s">
        <v>114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76" t="s">
        <v>9</v>
      </c>
      <c r="F9" s="176"/>
      <c r="G9" s="176"/>
      <c r="H9" s="176"/>
      <c r="I9" s="176"/>
      <c r="J9" s="176"/>
      <c r="K9" s="176"/>
      <c r="L9" s="176"/>
      <c r="M9" s="176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86" t="s">
        <v>13</v>
      </c>
      <c r="F11" s="179" t="s">
        <v>5</v>
      </c>
      <c r="G11" s="179"/>
      <c r="H11" s="179" t="s">
        <v>64</v>
      </c>
      <c r="I11" s="179"/>
      <c r="J11" s="179" t="s">
        <v>6</v>
      </c>
      <c r="K11" s="179"/>
      <c r="L11" s="179" t="s">
        <v>1</v>
      </c>
      <c r="M11" s="179"/>
      <c r="P11" s="18"/>
    </row>
    <row r="12" spans="2:16" x14ac:dyDescent="0.25">
      <c r="B12" s="13"/>
      <c r="E12" s="186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221.095</v>
      </c>
      <c r="G13" s="35">
        <f>+F13/F15</f>
        <v>0.67581735706949664</v>
      </c>
      <c r="H13" s="45">
        <v>0</v>
      </c>
      <c r="I13" s="35">
        <f>+H13/H15</f>
        <v>0</v>
      </c>
      <c r="J13" s="45">
        <v>10.339999999999998</v>
      </c>
      <c r="K13" s="35">
        <f>+J13/J15</f>
        <v>7.5156436596387436E-3</v>
      </c>
      <c r="L13" s="45">
        <f>+J13+H13+F13</f>
        <v>231.435</v>
      </c>
      <c r="M13" s="35">
        <f>+L13/L15</f>
        <v>0.12052788856033143</v>
      </c>
      <c r="P13" s="18"/>
    </row>
    <row r="14" spans="2:16" x14ac:dyDescent="0.25">
      <c r="B14" s="13"/>
      <c r="E14" s="28" t="s">
        <v>8</v>
      </c>
      <c r="F14" s="45">
        <v>106.05700000000002</v>
      </c>
      <c r="G14" s="35">
        <f>+F14/F15</f>
        <v>0.32418264293050325</v>
      </c>
      <c r="H14" s="45">
        <v>217.22900000000001</v>
      </c>
      <c r="I14" s="35">
        <f>+H14/H15</f>
        <v>1</v>
      </c>
      <c r="J14" s="45">
        <v>1365.4569999999992</v>
      </c>
      <c r="K14" s="35">
        <f>+J14/J15</f>
        <v>0.99248435634036136</v>
      </c>
      <c r="L14" s="45">
        <f>+J14+H14+F14</f>
        <v>1688.7429999999993</v>
      </c>
      <c r="M14" s="35">
        <f>+L14/L15</f>
        <v>0.87947211143966864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327.15200000000004</v>
      </c>
      <c r="G15" s="36">
        <f t="shared" si="0"/>
        <v>0.99999999999999989</v>
      </c>
      <c r="H15" s="46">
        <f t="shared" si="0"/>
        <v>217.22900000000001</v>
      </c>
      <c r="I15" s="36">
        <f t="shared" si="0"/>
        <v>1</v>
      </c>
      <c r="J15" s="46">
        <f t="shared" si="0"/>
        <v>1375.7969999999991</v>
      </c>
      <c r="K15" s="36">
        <f t="shared" si="0"/>
        <v>1</v>
      </c>
      <c r="L15" s="46">
        <f>+J15+H15+F15</f>
        <v>1920.1779999999992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0.17037587140358873</v>
      </c>
      <c r="G16" s="42"/>
      <c r="H16" s="36">
        <f>+H15/L15</f>
        <v>0.11312961610850666</v>
      </c>
      <c r="I16" s="42"/>
      <c r="J16" s="36">
        <f>+J15/L15</f>
        <v>0.71649451248790463</v>
      </c>
      <c r="K16" s="42"/>
      <c r="L16" s="36">
        <f>+J16+H16+F16</f>
        <v>1</v>
      </c>
      <c r="M16" s="36"/>
      <c r="P16" s="18"/>
    </row>
    <row r="17" spans="2:16" x14ac:dyDescent="0.25">
      <c r="B17" s="13"/>
      <c r="E17" s="170" t="s">
        <v>16</v>
      </c>
      <c r="F17" s="170"/>
      <c r="G17" s="170"/>
      <c r="H17" s="170"/>
      <c r="I17" s="170"/>
      <c r="J17" s="170"/>
      <c r="K17" s="170"/>
      <c r="L17" s="170"/>
      <c r="M17" s="170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68" t="s">
        <v>9</v>
      </c>
      <c r="G20" s="168"/>
      <c r="H20" s="168"/>
      <c r="I20" s="168"/>
      <c r="J20" s="168"/>
      <c r="K20" s="168"/>
      <c r="L20" s="168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221.095</v>
      </c>
      <c r="H22" s="49">
        <f>+G22/G25</f>
        <v>0.95532222870352368</v>
      </c>
      <c r="I22" s="47">
        <v>106.05700000000002</v>
      </c>
      <c r="J22" s="49">
        <f>+I22/I25</f>
        <v>6.280233285941085E-2</v>
      </c>
      <c r="K22" s="47">
        <f>+I22+G22</f>
        <v>327.15200000000004</v>
      </c>
      <c r="L22" s="49">
        <f>+K22/K25</f>
        <v>0.17037587140358873</v>
      </c>
      <c r="P22" s="18"/>
    </row>
    <row r="23" spans="2:16" x14ac:dyDescent="0.25">
      <c r="B23" s="13"/>
      <c r="F23" s="28" t="s">
        <v>64</v>
      </c>
      <c r="G23" s="47">
        <v>0</v>
      </c>
      <c r="H23" s="49">
        <f>+G23/G25</f>
        <v>0</v>
      </c>
      <c r="I23" s="47">
        <v>217.22900000000001</v>
      </c>
      <c r="J23" s="49">
        <f>+I23/I25</f>
        <v>0.1286335457793164</v>
      </c>
      <c r="K23" s="47">
        <f>+I23+G23</f>
        <v>217.22900000000001</v>
      </c>
      <c r="L23" s="49">
        <f>+K23/K25</f>
        <v>0.11312961610850666</v>
      </c>
      <c r="P23" s="18"/>
    </row>
    <row r="24" spans="2:16" ht="15" customHeight="1" x14ac:dyDescent="0.25">
      <c r="B24" s="13"/>
      <c r="F24" s="28" t="s">
        <v>6</v>
      </c>
      <c r="G24" s="47">
        <v>10.339999999999998</v>
      </c>
      <c r="H24" s="49">
        <f>+G24/G25</f>
        <v>4.4677771296476321E-2</v>
      </c>
      <c r="I24" s="47">
        <v>1365.4569999999992</v>
      </c>
      <c r="J24" s="49">
        <f>+I24/I25</f>
        <v>0.80856412136127276</v>
      </c>
      <c r="K24" s="47">
        <f>+I24+G24</f>
        <v>1375.7969999999991</v>
      </c>
      <c r="L24" s="49">
        <f>+K24/K25</f>
        <v>0.71649451248790463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231.435</v>
      </c>
      <c r="H25" s="50">
        <f t="shared" si="1"/>
        <v>1</v>
      </c>
      <c r="I25" s="48">
        <f t="shared" si="1"/>
        <v>1688.7429999999993</v>
      </c>
      <c r="J25" s="50">
        <f t="shared" si="1"/>
        <v>1</v>
      </c>
      <c r="K25" s="48">
        <f t="shared" si="1"/>
        <v>1920.1779999999992</v>
      </c>
      <c r="L25" s="50">
        <f t="shared" si="1"/>
        <v>1</v>
      </c>
      <c r="P25" s="18"/>
    </row>
    <row r="26" spans="2:16" x14ac:dyDescent="0.25">
      <c r="B26" s="13"/>
      <c r="F26" s="170" t="s">
        <v>12</v>
      </c>
      <c r="G26" s="170"/>
      <c r="H26" s="170"/>
      <c r="I26" s="170"/>
      <c r="J26" s="170"/>
      <c r="K26" s="170"/>
      <c r="L26" s="170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83" t="s">
        <v>94</v>
      </c>
      <c r="F31" s="183"/>
      <c r="G31" s="183"/>
      <c r="H31" s="183"/>
      <c r="I31" s="183"/>
      <c r="L31" s="147" t="s">
        <v>95</v>
      </c>
      <c r="N31" s="12"/>
      <c r="O31" s="12"/>
      <c r="P31" s="14"/>
    </row>
    <row r="32" spans="2:16" x14ac:dyDescent="0.25">
      <c r="B32" s="13"/>
      <c r="E32" s="99" t="s">
        <v>92</v>
      </c>
      <c r="F32" s="99" t="s">
        <v>30</v>
      </c>
      <c r="G32" s="99" t="s">
        <v>5</v>
      </c>
      <c r="H32" s="99" t="s">
        <v>64</v>
      </c>
      <c r="I32" s="99" t="s">
        <v>1</v>
      </c>
      <c r="L32" s="99" t="s">
        <v>92</v>
      </c>
      <c r="M32" s="99" t="s">
        <v>30</v>
      </c>
      <c r="N32" s="12"/>
      <c r="O32" s="12"/>
      <c r="P32" s="14"/>
    </row>
    <row r="33" spans="2:16" x14ac:dyDescent="0.25">
      <c r="B33" s="13"/>
      <c r="E33" s="28" t="s">
        <v>32</v>
      </c>
      <c r="F33" s="148"/>
      <c r="G33" s="148">
        <v>7</v>
      </c>
      <c r="H33" s="148">
        <v>2</v>
      </c>
      <c r="I33" s="148">
        <v>9</v>
      </c>
      <c r="L33" s="28" t="s">
        <v>32</v>
      </c>
      <c r="M33" s="148">
        <v>1</v>
      </c>
      <c r="O33" s="12"/>
      <c r="P33" s="14"/>
    </row>
    <row r="34" spans="2:16" x14ac:dyDescent="0.25">
      <c r="B34" s="13"/>
      <c r="E34" s="28" t="s">
        <v>17</v>
      </c>
      <c r="F34" s="148">
        <v>1</v>
      </c>
      <c r="G34" s="148"/>
      <c r="H34" s="148"/>
      <c r="I34" s="148">
        <v>1</v>
      </c>
      <c r="L34" s="28" t="s">
        <v>17</v>
      </c>
      <c r="M34" s="148"/>
      <c r="O34" s="12"/>
      <c r="P34" s="14"/>
    </row>
    <row r="35" spans="2:16" x14ac:dyDescent="0.25">
      <c r="B35" s="13"/>
      <c r="C35" s="12"/>
      <c r="D35" s="12"/>
      <c r="E35" s="28" t="s">
        <v>31</v>
      </c>
      <c r="F35" s="148"/>
      <c r="G35" s="148"/>
      <c r="H35" s="148"/>
      <c r="I35" s="148"/>
      <c r="L35" s="28" t="s">
        <v>31</v>
      </c>
      <c r="M35" s="148"/>
      <c r="O35" s="12"/>
      <c r="P35" s="14"/>
    </row>
    <row r="36" spans="2:16" x14ac:dyDescent="0.25">
      <c r="B36" s="13"/>
      <c r="C36" s="12"/>
      <c r="D36" s="12"/>
      <c r="E36" s="145" t="s">
        <v>1</v>
      </c>
      <c r="F36" s="149">
        <v>1</v>
      </c>
      <c r="G36" s="149">
        <v>7</v>
      </c>
      <c r="H36" s="149">
        <v>2</v>
      </c>
      <c r="I36" s="149">
        <v>10</v>
      </c>
      <c r="L36" s="145" t="s">
        <v>1</v>
      </c>
      <c r="M36" s="149">
        <v>1</v>
      </c>
      <c r="N36" s="12"/>
      <c r="O36" s="12"/>
      <c r="P36" s="14"/>
    </row>
    <row r="37" spans="2:16" x14ac:dyDescent="0.25">
      <c r="B37" s="13"/>
      <c r="C37" s="12"/>
      <c r="D37" s="12"/>
      <c r="E37" s="146" t="s">
        <v>93</v>
      </c>
      <c r="F37" s="12"/>
      <c r="G37" s="12"/>
      <c r="H37" s="12"/>
      <c r="I37" s="12"/>
      <c r="J37" s="12"/>
      <c r="K37" s="12"/>
      <c r="L37" s="146" t="s">
        <v>93</v>
      </c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2" spans="2:16" x14ac:dyDescent="0.25">
      <c r="B42" s="19" t="s">
        <v>20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2:16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12"/>
      <c r="D44" s="12"/>
      <c r="E44" s="12"/>
      <c r="F44" s="168" t="s">
        <v>29</v>
      </c>
      <c r="G44" s="168"/>
      <c r="H44" s="168"/>
      <c r="I44" s="168"/>
      <c r="J44" s="168"/>
      <c r="K44" s="12"/>
      <c r="L44" s="12"/>
      <c r="M44" s="12"/>
      <c r="N44" s="12"/>
      <c r="O44" s="12"/>
      <c r="P44" s="14"/>
    </row>
    <row r="45" spans="2:16" ht="24" x14ac:dyDescent="0.25">
      <c r="B45" s="13"/>
      <c r="C45" s="12"/>
      <c r="D45" s="12"/>
      <c r="E45" s="12"/>
      <c r="F45" s="144" t="s">
        <v>97</v>
      </c>
      <c r="G45" s="155" t="s">
        <v>23</v>
      </c>
      <c r="H45" s="156" t="s">
        <v>21</v>
      </c>
      <c r="I45" s="144" t="s">
        <v>22</v>
      </c>
      <c r="J45" s="144" t="s">
        <v>91</v>
      </c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00" t="s">
        <v>103</v>
      </c>
      <c r="G46" s="100">
        <v>2</v>
      </c>
      <c r="H46" s="100">
        <v>1</v>
      </c>
      <c r="I46" s="100">
        <v>2</v>
      </c>
      <c r="J46" s="100">
        <v>5</v>
      </c>
      <c r="K46" s="12"/>
      <c r="L46" s="12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143" t="s">
        <v>102</v>
      </c>
      <c r="G47" s="143"/>
      <c r="H47" s="143"/>
      <c r="I47" s="143"/>
      <c r="J47" s="143"/>
      <c r="K47" s="12"/>
      <c r="L47" s="12"/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</sheetData>
  <sortState ref="G34:H46">
    <sortCondition descending="1" ref="G34:G46"/>
  </sortState>
  <mergeCells count="12">
    <mergeCell ref="E17:M17"/>
    <mergeCell ref="F20:L20"/>
    <mergeCell ref="F26:L26"/>
    <mergeCell ref="E31:I31"/>
    <mergeCell ref="F44:J44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showGridLines="0" workbookViewId="0">
      <selection activeCell="K9" sqref="K9"/>
    </sheetView>
  </sheetViews>
  <sheetFormatPr baseColWidth="10" defaultRowHeight="12" x14ac:dyDescent="0.2"/>
  <cols>
    <col min="1" max="2" width="11.42578125" style="107"/>
    <col min="3" max="3" width="5.7109375" style="136" customWidth="1"/>
    <col min="4" max="5" width="11.42578125" style="107"/>
    <col min="6" max="6" width="11.42578125" style="106"/>
    <col min="7" max="7" width="11.42578125" style="107"/>
    <col min="8" max="8" width="5.7109375" style="136" customWidth="1"/>
    <col min="9" max="10" width="11.42578125" style="107"/>
    <col min="11" max="11" width="11.42578125" style="106"/>
    <col min="12" max="12" width="11.42578125" style="107"/>
    <col min="13" max="13" width="5.7109375" style="136" customWidth="1"/>
    <col min="14" max="15" width="11.42578125" style="107"/>
    <col min="16" max="16" width="11.42578125" style="106"/>
    <col min="17" max="16384" width="11.42578125" style="107"/>
  </cols>
  <sheetData>
    <row r="2" spans="1:17" ht="12.75" thickBot="1" x14ac:dyDescent="0.25">
      <c r="A2" s="118" t="s">
        <v>73</v>
      </c>
      <c r="B2" s="119">
        <v>2016</v>
      </c>
      <c r="C2" s="133"/>
      <c r="D2" s="120"/>
      <c r="E2" s="120"/>
      <c r="F2" s="121"/>
      <c r="G2" s="120"/>
      <c r="H2" s="140"/>
      <c r="I2" s="120"/>
      <c r="J2" s="120"/>
      <c r="K2" s="121"/>
      <c r="L2" s="120"/>
      <c r="M2" s="140"/>
      <c r="N2" s="120"/>
      <c r="O2" s="120"/>
      <c r="P2" s="121"/>
      <c r="Q2" s="120"/>
    </row>
    <row r="3" spans="1:17" ht="14.25" x14ac:dyDescent="0.2">
      <c r="A3" s="189" t="s">
        <v>74</v>
      </c>
      <c r="B3" s="189" t="s">
        <v>75</v>
      </c>
      <c r="C3" s="134"/>
      <c r="D3" s="108" t="s">
        <v>44</v>
      </c>
      <c r="E3" s="108"/>
      <c r="F3" s="109"/>
      <c r="G3" s="108"/>
      <c r="H3" s="135"/>
      <c r="I3" s="108" t="s">
        <v>76</v>
      </c>
      <c r="J3" s="108"/>
      <c r="K3" s="109"/>
      <c r="L3" s="108"/>
      <c r="M3" s="135"/>
      <c r="N3" s="108" t="s">
        <v>87</v>
      </c>
      <c r="O3" s="108"/>
      <c r="P3" s="109"/>
      <c r="Q3" s="108"/>
    </row>
    <row r="4" spans="1:17" ht="24.75" thickBot="1" x14ac:dyDescent="0.25">
      <c r="A4" s="190"/>
      <c r="B4" s="190"/>
      <c r="C4" s="134"/>
      <c r="D4" s="110" t="s">
        <v>77</v>
      </c>
      <c r="E4" s="110" t="s">
        <v>7</v>
      </c>
      <c r="F4" s="111"/>
      <c r="G4" s="110" t="s">
        <v>8</v>
      </c>
      <c r="H4" s="134"/>
      <c r="I4" s="110" t="s">
        <v>78</v>
      </c>
      <c r="J4" s="110" t="s">
        <v>79</v>
      </c>
      <c r="K4" s="111"/>
      <c r="L4" s="110" t="s">
        <v>8</v>
      </c>
      <c r="M4" s="134"/>
      <c r="N4" s="110" t="s">
        <v>78</v>
      </c>
      <c r="O4" s="110" t="s">
        <v>79</v>
      </c>
      <c r="P4" s="111"/>
      <c r="Q4" s="110" t="s">
        <v>8</v>
      </c>
    </row>
    <row r="5" spans="1:17" x14ac:dyDescent="0.2">
      <c r="A5" s="112" t="s">
        <v>80</v>
      </c>
      <c r="B5" s="112">
        <v>165904.99498472916</v>
      </c>
      <c r="C5" s="135"/>
      <c r="D5" s="112">
        <v>26683.348999999995</v>
      </c>
      <c r="E5" s="112">
        <v>19682.406999999999</v>
      </c>
      <c r="F5" s="113"/>
      <c r="G5" s="112">
        <v>7000.942</v>
      </c>
      <c r="H5" s="135"/>
      <c r="I5" s="112">
        <v>25303.971987999994</v>
      </c>
      <c r="J5" s="112">
        <v>3695.7473110000005</v>
      </c>
      <c r="K5" s="113"/>
      <c r="L5" s="112">
        <v>21608.224677000002</v>
      </c>
      <c r="M5" s="135"/>
      <c r="N5" s="112">
        <v>113917.67399672917</v>
      </c>
      <c r="O5" s="112">
        <v>1915.1774114044915</v>
      </c>
      <c r="P5" s="113"/>
      <c r="Q5" s="112">
        <v>112002.49658532465</v>
      </c>
    </row>
    <row r="6" spans="1:17" x14ac:dyDescent="0.2">
      <c r="A6" s="114" t="s">
        <v>81</v>
      </c>
      <c r="B6" s="107">
        <v>3315.7502138075497</v>
      </c>
      <c r="D6" s="107">
        <v>846.20100000000025</v>
      </c>
      <c r="E6" s="107">
        <v>846.20100000000025</v>
      </c>
      <c r="F6" s="106">
        <f t="shared" ref="F6:F10" si="0">+E6/D6</f>
        <v>1</v>
      </c>
      <c r="G6" s="107">
        <v>0</v>
      </c>
      <c r="H6" s="104"/>
      <c r="I6" s="107">
        <v>730.60028999999986</v>
      </c>
      <c r="J6" s="107">
        <v>31.281000000000002</v>
      </c>
      <c r="K6" s="106">
        <f t="shared" ref="K6:K10" si="1">+J6/I6</f>
        <v>4.281547711950677E-2</v>
      </c>
      <c r="L6" s="107">
        <v>699.31928999999991</v>
      </c>
      <c r="M6" s="104"/>
      <c r="N6" s="107">
        <v>1738.9489238075494</v>
      </c>
      <c r="O6" s="107">
        <v>0</v>
      </c>
      <c r="P6" s="106">
        <f t="shared" ref="P6:P10" si="2">+O6/N6</f>
        <v>0</v>
      </c>
      <c r="Q6" s="107">
        <v>1738.9489238075494</v>
      </c>
    </row>
    <row r="7" spans="1:17" x14ac:dyDescent="0.2">
      <c r="A7" s="114" t="s">
        <v>82</v>
      </c>
      <c r="B7" s="107">
        <v>847.65744681364504</v>
      </c>
      <c r="D7" s="107">
        <v>124.92700000000001</v>
      </c>
      <c r="E7" s="107">
        <v>93.580000000000013</v>
      </c>
      <c r="F7" s="106">
        <f t="shared" si="0"/>
        <v>0.74907746123736263</v>
      </c>
      <c r="G7" s="107">
        <v>31.347000000000001</v>
      </c>
      <c r="H7" s="104"/>
      <c r="I7" s="107">
        <v>283.27022999999997</v>
      </c>
      <c r="J7" s="107">
        <v>102.41299999999998</v>
      </c>
      <c r="K7" s="106">
        <f t="shared" si="1"/>
        <v>0.36153816798891997</v>
      </c>
      <c r="L7" s="107">
        <v>180.85722999999999</v>
      </c>
      <c r="M7" s="104"/>
      <c r="N7" s="107">
        <v>439.46021681364499</v>
      </c>
      <c r="O7" s="107">
        <v>19.079999999999998</v>
      </c>
      <c r="P7" s="106">
        <f t="shared" si="2"/>
        <v>4.3416899346069716E-2</v>
      </c>
      <c r="Q7" s="107">
        <v>420.38021681364501</v>
      </c>
    </row>
    <row r="8" spans="1:17" x14ac:dyDescent="0.2">
      <c r="A8" s="114" t="s">
        <v>83</v>
      </c>
      <c r="B8" s="107">
        <v>5276.9055109999999</v>
      </c>
      <c r="D8" s="107">
        <v>868.84900000000005</v>
      </c>
      <c r="E8" s="107">
        <v>724.08600000000001</v>
      </c>
      <c r="F8" s="106">
        <f t="shared" si="0"/>
        <v>0.83338531781701997</v>
      </c>
      <c r="G8" s="107">
        <v>144.76300000000001</v>
      </c>
      <c r="H8" s="104"/>
      <c r="I8" s="107">
        <v>969.52421099999981</v>
      </c>
      <c r="J8" s="107">
        <v>161.36999799999998</v>
      </c>
      <c r="K8" s="106">
        <f t="shared" si="1"/>
        <v>0.16644246339506835</v>
      </c>
      <c r="L8" s="107">
        <v>808.1542129999998</v>
      </c>
      <c r="M8" s="104"/>
      <c r="N8" s="107">
        <v>3438.5322999999999</v>
      </c>
      <c r="O8" s="107">
        <v>0.09</v>
      </c>
      <c r="P8" s="106">
        <f t="shared" si="2"/>
        <v>2.6173957999463898E-5</v>
      </c>
      <c r="Q8" s="107">
        <v>3438.4422999999997</v>
      </c>
    </row>
    <row r="9" spans="1:17" x14ac:dyDescent="0.2">
      <c r="A9" s="126" t="s">
        <v>84</v>
      </c>
      <c r="B9" s="127">
        <v>1920.1779999999992</v>
      </c>
      <c r="D9" s="127">
        <v>327.15200000000004</v>
      </c>
      <c r="E9" s="127">
        <v>221.095</v>
      </c>
      <c r="F9" s="128">
        <f t="shared" si="0"/>
        <v>0.67581735706949664</v>
      </c>
      <c r="G9" s="127">
        <v>106.05700000000002</v>
      </c>
      <c r="H9" s="141"/>
      <c r="I9" s="127">
        <v>217.22900000000001</v>
      </c>
      <c r="J9" s="127">
        <v>0</v>
      </c>
      <c r="K9" s="128">
        <f t="shared" si="1"/>
        <v>0</v>
      </c>
      <c r="L9" s="127">
        <v>217.22900000000001</v>
      </c>
      <c r="M9" s="141"/>
      <c r="N9" s="127">
        <v>1375.7969999999991</v>
      </c>
      <c r="O9" s="127">
        <v>10.339999999999998</v>
      </c>
      <c r="P9" s="128">
        <f t="shared" si="2"/>
        <v>7.5156436596387436E-3</v>
      </c>
      <c r="Q9" s="127">
        <v>1365.4569999999992</v>
      </c>
    </row>
    <row r="10" spans="1:17" x14ac:dyDescent="0.2">
      <c r="A10" s="125" t="s">
        <v>1</v>
      </c>
      <c r="B10" s="125">
        <f>SUBTOTAL(9,B6:B9)</f>
        <v>11360.491171621194</v>
      </c>
      <c r="C10" s="137"/>
      <c r="D10" s="125">
        <f>SUBTOTAL(9,D6:D9)</f>
        <v>2167.1290000000004</v>
      </c>
      <c r="E10" s="125">
        <f>SUBTOTAL(9,E6:E9)</f>
        <v>1884.9620000000002</v>
      </c>
      <c r="F10" s="105">
        <f t="shared" si="0"/>
        <v>0.86979686026997005</v>
      </c>
      <c r="G10" s="125">
        <f>SUBTOTAL(9,G6:G9)</f>
        <v>282.16700000000003</v>
      </c>
      <c r="H10" s="137"/>
      <c r="I10" s="125">
        <f>SUBTOTAL(9,I6:I9)</f>
        <v>2200.6237309999997</v>
      </c>
      <c r="J10" s="125">
        <f>SUBTOTAL(9,J6:J9)</f>
        <v>295.06399799999997</v>
      </c>
      <c r="K10" s="105">
        <f t="shared" si="1"/>
        <v>0.13408198495883619</v>
      </c>
      <c r="L10" s="125">
        <f>SUBTOTAL(9,L6:L9)</f>
        <v>1905.5597329999998</v>
      </c>
      <c r="M10" s="137"/>
      <c r="N10" s="125">
        <f>SUBTOTAL(9,N6:N9)</f>
        <v>6992.7384406211931</v>
      </c>
      <c r="O10" s="125">
        <f>SUBTOTAL(9,O6:O9)</f>
        <v>29.509999999999998</v>
      </c>
      <c r="P10" s="105">
        <f t="shared" si="2"/>
        <v>4.2200920641582733E-3</v>
      </c>
      <c r="Q10" s="125">
        <f>SUBTOTAL(9,Q6:Q9)</f>
        <v>6963.2284406211938</v>
      </c>
    </row>
    <row r="11" spans="1:17" x14ac:dyDescent="0.2">
      <c r="A11" s="115" t="s">
        <v>89</v>
      </c>
      <c r="B11" s="124">
        <f>+B10/B5</f>
        <v>6.8475883879607596E-2</v>
      </c>
      <c r="C11" s="138"/>
      <c r="D11" s="124">
        <f t="shared" ref="D11:E11" si="3">+D10/D5</f>
        <v>8.1216529454379988E-2</v>
      </c>
      <c r="E11" s="124">
        <f t="shared" si="3"/>
        <v>9.5768876235513278E-2</v>
      </c>
      <c r="F11" s="116"/>
      <c r="G11" s="124">
        <f>+G10/G5</f>
        <v>4.0304147641845915E-2</v>
      </c>
      <c r="H11" s="135"/>
      <c r="I11" s="124">
        <f t="shared" ref="I11:J11" si="4">+I10/I5</f>
        <v>8.6967521622439772E-2</v>
      </c>
      <c r="J11" s="124">
        <f t="shared" si="4"/>
        <v>7.9838791229522976E-2</v>
      </c>
      <c r="K11" s="116"/>
      <c r="L11" s="124">
        <f>+L10/L5</f>
        <v>8.8186778945717623E-2</v>
      </c>
      <c r="M11" s="135"/>
      <c r="N11" s="124">
        <f t="shared" ref="N11:O11" si="5">+N10/N5</f>
        <v>6.1384139925662197E-2</v>
      </c>
      <c r="O11" s="124">
        <f t="shared" si="5"/>
        <v>1.5408494181413145E-2</v>
      </c>
      <c r="P11" s="116"/>
      <c r="Q11" s="124">
        <f>+Q10/Q5</f>
        <v>6.2170296671168704E-2</v>
      </c>
    </row>
    <row r="12" spans="1:17" x14ac:dyDescent="0.2">
      <c r="A12" s="129" t="s">
        <v>90</v>
      </c>
      <c r="B12" s="130">
        <f>+B10-B24</f>
        <v>812.42117162119212</v>
      </c>
      <c r="C12" s="139"/>
      <c r="D12" s="130">
        <f t="shared" ref="D12:E12" si="6">+D10-D24</f>
        <v>99.399000000000342</v>
      </c>
      <c r="E12" s="130">
        <f t="shared" si="6"/>
        <v>583.52200000000016</v>
      </c>
      <c r="F12" s="131"/>
      <c r="G12" s="130">
        <f>+G10-G24</f>
        <v>-484.12300000000005</v>
      </c>
      <c r="I12" s="130">
        <f t="shared" ref="I12:J12" si="7">+I10-I24</f>
        <v>456.33373099999972</v>
      </c>
      <c r="J12" s="130">
        <f t="shared" si="7"/>
        <v>-23.42600200000004</v>
      </c>
      <c r="K12" s="131"/>
      <c r="L12" s="130">
        <f>+L10-L24</f>
        <v>479.75973299999987</v>
      </c>
      <c r="N12" s="130">
        <f t="shared" ref="N12:O12" si="8">+N10-N24</f>
        <v>256.68844062119297</v>
      </c>
      <c r="O12" s="130">
        <f t="shared" si="8"/>
        <v>-13.589999999999996</v>
      </c>
      <c r="P12" s="131"/>
      <c r="Q12" s="130">
        <f>+Q10-Q24</f>
        <v>270.27844062119311</v>
      </c>
    </row>
    <row r="16" spans="1:17" ht="12.75" thickBot="1" x14ac:dyDescent="0.25">
      <c r="A16" s="118" t="s">
        <v>73</v>
      </c>
      <c r="B16" s="119">
        <v>2012</v>
      </c>
      <c r="C16" s="133"/>
      <c r="D16" s="122"/>
      <c r="E16" s="122"/>
      <c r="F16" s="123"/>
      <c r="G16" s="122"/>
      <c r="H16" s="142"/>
      <c r="I16" s="122"/>
      <c r="J16" s="122"/>
      <c r="K16" s="123"/>
      <c r="L16" s="122"/>
      <c r="M16" s="142"/>
      <c r="N16" s="122"/>
      <c r="O16" s="122"/>
      <c r="P16" s="123"/>
      <c r="Q16" s="122"/>
    </row>
    <row r="17" spans="1:17" ht="14.25" x14ac:dyDescent="0.2">
      <c r="A17" s="191" t="s">
        <v>74</v>
      </c>
      <c r="B17" s="189" t="s">
        <v>75</v>
      </c>
      <c r="C17" s="134"/>
      <c r="D17" s="187" t="s">
        <v>44</v>
      </c>
      <c r="E17" s="187"/>
      <c r="F17" s="187"/>
      <c r="G17" s="187"/>
      <c r="H17" s="135"/>
      <c r="I17" s="187" t="s">
        <v>76</v>
      </c>
      <c r="J17" s="187"/>
      <c r="K17" s="187"/>
      <c r="L17" s="187"/>
      <c r="M17" s="135"/>
      <c r="N17" s="187" t="s">
        <v>88</v>
      </c>
      <c r="O17" s="187"/>
      <c r="P17" s="188"/>
      <c r="Q17" s="187"/>
    </row>
    <row r="18" spans="1:17" ht="24.75" thickBot="1" x14ac:dyDescent="0.25">
      <c r="A18" s="192"/>
      <c r="B18" s="190"/>
      <c r="C18" s="134"/>
      <c r="D18" s="110" t="s">
        <v>77</v>
      </c>
      <c r="E18" s="110" t="s">
        <v>7</v>
      </c>
      <c r="F18" s="111"/>
      <c r="G18" s="117" t="s">
        <v>8</v>
      </c>
      <c r="H18" s="134"/>
      <c r="I18" s="110" t="s">
        <v>78</v>
      </c>
      <c r="J18" s="110" t="s">
        <v>79</v>
      </c>
      <c r="K18" s="111"/>
      <c r="L18" s="110" t="s">
        <v>8</v>
      </c>
      <c r="M18" s="134"/>
      <c r="N18" s="110" t="s">
        <v>78</v>
      </c>
      <c r="O18" s="110" t="s">
        <v>79</v>
      </c>
      <c r="P18" s="111"/>
      <c r="Q18" s="110" t="s">
        <v>8</v>
      </c>
    </row>
    <row r="19" spans="1:17" x14ac:dyDescent="0.2">
      <c r="A19" s="114" t="s">
        <v>80</v>
      </c>
      <c r="B19" s="108">
        <v>140672.38</v>
      </c>
      <c r="C19" s="104"/>
      <c r="D19" s="108">
        <v>24593.43</v>
      </c>
      <c r="E19" s="108">
        <v>14747.760000000004</v>
      </c>
      <c r="F19" s="109"/>
      <c r="G19" s="108">
        <v>9845.67</v>
      </c>
      <c r="H19" s="104"/>
      <c r="I19" s="108">
        <v>24235.120000000006</v>
      </c>
      <c r="J19" s="108">
        <v>2339.71</v>
      </c>
      <c r="K19" s="109"/>
      <c r="L19" s="108">
        <v>21895.41</v>
      </c>
      <c r="M19" s="104"/>
      <c r="N19" s="108">
        <v>91843.830000000016</v>
      </c>
      <c r="O19" s="108">
        <v>1611.1</v>
      </c>
      <c r="P19" s="109"/>
      <c r="Q19" s="108">
        <v>90232.73</v>
      </c>
    </row>
    <row r="20" spans="1:17" x14ac:dyDescent="0.2">
      <c r="A20" s="114" t="s">
        <v>81</v>
      </c>
      <c r="B20" s="107">
        <v>3182.66</v>
      </c>
      <c r="D20" s="107">
        <v>851.06999999999994</v>
      </c>
      <c r="E20" s="107">
        <v>442.56</v>
      </c>
      <c r="F20" s="106">
        <f t="shared" ref="F20:F24" si="9">+E20/D20</f>
        <v>0.52000422996933271</v>
      </c>
      <c r="G20" s="107">
        <v>408.51</v>
      </c>
      <c r="H20" s="104"/>
      <c r="I20" s="107">
        <v>601.05999999999995</v>
      </c>
      <c r="J20" s="107">
        <v>31.28</v>
      </c>
      <c r="K20" s="106">
        <f t="shared" ref="K20:K24" si="10">+J20/I20</f>
        <v>5.2041393538082729E-2</v>
      </c>
      <c r="L20" s="107">
        <v>569.78</v>
      </c>
      <c r="M20" s="104"/>
      <c r="N20" s="107">
        <v>1730.53</v>
      </c>
      <c r="O20" s="107">
        <v>0</v>
      </c>
      <c r="P20" s="106">
        <f t="shared" ref="P20:P24" si="11">+O20/N20</f>
        <v>0</v>
      </c>
      <c r="Q20" s="107">
        <v>1730.53</v>
      </c>
    </row>
    <row r="21" spans="1:17" x14ac:dyDescent="0.2">
      <c r="A21" s="114" t="s">
        <v>82</v>
      </c>
      <c r="B21" s="107">
        <v>961.46</v>
      </c>
      <c r="D21" s="107">
        <v>87.89</v>
      </c>
      <c r="E21" s="107">
        <v>43.09</v>
      </c>
      <c r="F21" s="106">
        <f t="shared" si="9"/>
        <v>0.49027193082261922</v>
      </c>
      <c r="G21" s="107">
        <v>44.8</v>
      </c>
      <c r="H21" s="104"/>
      <c r="I21" s="107">
        <v>436.69</v>
      </c>
      <c r="J21" s="107">
        <v>108.56</v>
      </c>
      <c r="K21" s="106">
        <f t="shared" si="10"/>
        <v>0.24859740319219584</v>
      </c>
      <c r="L21" s="107">
        <v>328.13</v>
      </c>
      <c r="M21" s="104"/>
      <c r="N21" s="107">
        <v>436.87999999999994</v>
      </c>
      <c r="O21" s="107">
        <v>19.079999999999998</v>
      </c>
      <c r="P21" s="106">
        <f t="shared" si="11"/>
        <v>4.3673319904779344E-2</v>
      </c>
      <c r="Q21" s="107">
        <v>417.79999999999995</v>
      </c>
    </row>
    <row r="22" spans="1:17" x14ac:dyDescent="0.2">
      <c r="A22" s="114" t="s">
        <v>83</v>
      </c>
      <c r="B22" s="107">
        <v>4619.33</v>
      </c>
      <c r="D22" s="107">
        <v>848.08</v>
      </c>
      <c r="E22" s="107">
        <v>594.69000000000005</v>
      </c>
      <c r="F22" s="106">
        <f t="shared" si="9"/>
        <v>0.7012192246014527</v>
      </c>
      <c r="G22" s="107">
        <v>253.39</v>
      </c>
      <c r="H22" s="104"/>
      <c r="I22" s="107">
        <v>492.49</v>
      </c>
      <c r="J22" s="107">
        <v>178.65</v>
      </c>
      <c r="K22" s="106">
        <f t="shared" si="10"/>
        <v>0.3627484822026843</v>
      </c>
      <c r="L22" s="107">
        <v>313.83999999999997</v>
      </c>
      <c r="M22" s="104"/>
      <c r="N22" s="107">
        <v>3278.76</v>
      </c>
      <c r="O22" s="107">
        <v>14.82</v>
      </c>
      <c r="P22" s="106">
        <f t="shared" si="11"/>
        <v>4.5200014639680854E-3</v>
      </c>
      <c r="Q22" s="107">
        <v>3263.94</v>
      </c>
    </row>
    <row r="23" spans="1:17" x14ac:dyDescent="0.2">
      <c r="A23" s="126" t="s">
        <v>84</v>
      </c>
      <c r="B23" s="127">
        <v>1784.6200000000001</v>
      </c>
      <c r="D23" s="127">
        <v>280.69</v>
      </c>
      <c r="E23" s="127">
        <v>221.1</v>
      </c>
      <c r="F23" s="128">
        <f t="shared" si="9"/>
        <v>0.7877017350101535</v>
      </c>
      <c r="G23" s="127">
        <v>59.59</v>
      </c>
      <c r="H23" s="141"/>
      <c r="I23" s="127">
        <v>214.05</v>
      </c>
      <c r="J23" s="127">
        <v>0</v>
      </c>
      <c r="K23" s="128">
        <f t="shared" si="10"/>
        <v>0</v>
      </c>
      <c r="L23" s="127">
        <v>214.05</v>
      </c>
      <c r="M23" s="141"/>
      <c r="N23" s="127">
        <v>1289.8800000000001</v>
      </c>
      <c r="O23" s="127">
        <v>9.1999999999999993</v>
      </c>
      <c r="P23" s="128">
        <f t="shared" si="11"/>
        <v>7.1324464291251891E-3</v>
      </c>
      <c r="Q23" s="127">
        <v>1280.68</v>
      </c>
    </row>
    <row r="24" spans="1:17" x14ac:dyDescent="0.2">
      <c r="A24" s="125" t="s">
        <v>1</v>
      </c>
      <c r="B24" s="125">
        <f>SUBTOTAL(9,B20:B23)</f>
        <v>10548.070000000002</v>
      </c>
      <c r="C24" s="137"/>
      <c r="D24" s="125">
        <f>SUBTOTAL(9,D20:D23)</f>
        <v>2067.73</v>
      </c>
      <c r="E24" s="125">
        <f>SUBTOTAL(9,E20:E23)</f>
        <v>1301.44</v>
      </c>
      <c r="F24" s="105">
        <f t="shared" si="9"/>
        <v>0.62940519313450016</v>
      </c>
      <c r="G24" s="125">
        <f>SUBTOTAL(9,G20:G23)</f>
        <v>766.29000000000008</v>
      </c>
      <c r="H24" s="137"/>
      <c r="I24" s="125">
        <f>SUBTOTAL(9,I20:I23)</f>
        <v>1744.29</v>
      </c>
      <c r="J24" s="125">
        <f>SUBTOTAL(9,J20:J23)</f>
        <v>318.49</v>
      </c>
      <c r="K24" s="105">
        <f t="shared" si="10"/>
        <v>0.18259005096629574</v>
      </c>
      <c r="L24" s="125">
        <f>SUBTOTAL(9,L20:L23)</f>
        <v>1425.8</v>
      </c>
      <c r="M24" s="137"/>
      <c r="N24" s="125">
        <f>SUBTOTAL(9,N20:N23)</f>
        <v>6736.05</v>
      </c>
      <c r="O24" s="125">
        <f>SUBTOTAL(9,O20:O23)</f>
        <v>43.099999999999994</v>
      </c>
      <c r="P24" s="105">
        <f t="shared" si="11"/>
        <v>6.3984085628818067E-3</v>
      </c>
      <c r="Q24" s="125">
        <f>SUBTOTAL(9,Q20:Q23)</f>
        <v>6692.9500000000007</v>
      </c>
    </row>
    <row r="25" spans="1:17" x14ac:dyDescent="0.2">
      <c r="A25" s="115" t="s">
        <v>89</v>
      </c>
      <c r="B25" s="124">
        <f>+B24/B19</f>
        <v>7.4983234093288262E-2</v>
      </c>
      <c r="C25" s="138"/>
      <c r="D25" s="124">
        <f t="shared" ref="D25" si="12">+D24/D19</f>
        <v>8.4076519623330292E-2</v>
      </c>
      <c r="E25" s="124">
        <f t="shared" ref="E25" si="13">+E24/E19</f>
        <v>8.8246621859862082E-2</v>
      </c>
      <c r="F25" s="116"/>
      <c r="G25" s="124">
        <f>+G24/G19</f>
        <v>7.7830152747349862E-2</v>
      </c>
      <c r="H25" s="135"/>
      <c r="I25" s="124">
        <f t="shared" ref="I25" si="14">+I24/I19</f>
        <v>7.197364816019064E-2</v>
      </c>
      <c r="J25" s="124">
        <f t="shared" ref="J25" si="15">+J24/J19</f>
        <v>0.13612370763898091</v>
      </c>
      <c r="K25" s="116"/>
      <c r="L25" s="124">
        <f>+L24/L19</f>
        <v>6.5118670990860633E-2</v>
      </c>
      <c r="M25" s="135"/>
      <c r="N25" s="124">
        <f t="shared" ref="N25" si="16">+N24/N19</f>
        <v>7.3342433563582873E-2</v>
      </c>
      <c r="O25" s="124">
        <f t="shared" ref="O25" si="17">+O24/O19</f>
        <v>2.6751908633852645E-2</v>
      </c>
      <c r="P25" s="116"/>
      <c r="Q25" s="124">
        <f>+Q24/Q19</f>
        <v>7.4174304601002328E-2</v>
      </c>
    </row>
    <row r="26" spans="1:17" x14ac:dyDescent="0.2">
      <c r="A26" s="132"/>
      <c r="B26" s="132"/>
      <c r="D26" s="132"/>
      <c r="E26" s="132"/>
      <c r="F26" s="131"/>
      <c r="G26" s="132"/>
      <c r="I26" s="132"/>
      <c r="J26" s="132"/>
      <c r="K26" s="131"/>
      <c r="L26" s="132"/>
      <c r="N26" s="132"/>
      <c r="O26" s="132"/>
      <c r="P26" s="131"/>
      <c r="Q26" s="132"/>
    </row>
  </sheetData>
  <mergeCells count="7">
    <mergeCell ref="I17:L17"/>
    <mergeCell ref="N17:Q17"/>
    <mergeCell ref="A3:A4"/>
    <mergeCell ref="B3:B4"/>
    <mergeCell ref="A17:A18"/>
    <mergeCell ref="B17:B18"/>
    <mergeCell ref="D17:G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8"/>
  <sheetViews>
    <sheetView topLeftCell="C25" zoomScale="120" zoomScaleNormal="120" workbookViewId="0">
      <selection activeCell="O32" sqref="O32"/>
    </sheetView>
  </sheetViews>
  <sheetFormatPr baseColWidth="10" defaultRowHeight="15" x14ac:dyDescent="0.25"/>
  <cols>
    <col min="4" max="4" width="14.42578125" customWidth="1"/>
    <col min="5" max="12" width="9.7109375" customWidth="1"/>
  </cols>
  <sheetData>
    <row r="1" spans="4:12" x14ac:dyDescent="0.25">
      <c r="D1" s="198" t="s">
        <v>105</v>
      </c>
      <c r="E1" s="198"/>
      <c r="F1" s="198"/>
      <c r="G1" s="198"/>
      <c r="H1" s="198"/>
      <c r="I1" s="198"/>
      <c r="J1" s="198"/>
      <c r="K1" s="198"/>
      <c r="L1" s="198"/>
    </row>
    <row r="2" spans="4:12" x14ac:dyDescent="0.25">
      <c r="D2" s="199" t="s">
        <v>104</v>
      </c>
      <c r="E2" s="199"/>
      <c r="F2" s="199"/>
      <c r="G2" s="199"/>
      <c r="H2" s="199"/>
      <c r="I2" s="199"/>
      <c r="J2" s="199"/>
      <c r="K2" s="199"/>
      <c r="L2" s="199"/>
    </row>
    <row r="3" spans="4:12" x14ac:dyDescent="0.25">
      <c r="D3" s="194" t="s">
        <v>107</v>
      </c>
      <c r="E3" s="196" t="s">
        <v>5</v>
      </c>
      <c r="F3" s="197"/>
      <c r="G3" s="196" t="s">
        <v>106</v>
      </c>
      <c r="H3" s="197"/>
      <c r="I3" s="196" t="s">
        <v>6</v>
      </c>
      <c r="J3" s="197"/>
      <c r="K3" s="196" t="s">
        <v>1</v>
      </c>
      <c r="L3" s="197"/>
    </row>
    <row r="4" spans="4:12" x14ac:dyDescent="0.25">
      <c r="D4" s="195"/>
      <c r="E4" s="161" t="s">
        <v>14</v>
      </c>
      <c r="F4" s="161" t="s">
        <v>11</v>
      </c>
      <c r="G4" s="161" t="s">
        <v>14</v>
      </c>
      <c r="H4" s="161" t="s">
        <v>11</v>
      </c>
      <c r="I4" s="161" t="s">
        <v>14</v>
      </c>
      <c r="J4" s="161" t="s">
        <v>11</v>
      </c>
      <c r="K4" s="161" t="s">
        <v>14</v>
      </c>
      <c r="L4" s="161" t="s">
        <v>11</v>
      </c>
    </row>
    <row r="5" spans="4:12" x14ac:dyDescent="0.25">
      <c r="D5" s="100" t="s">
        <v>7</v>
      </c>
      <c r="E5" s="51">
        <v>1884.9620000000002</v>
      </c>
      <c r="F5" s="160">
        <v>0.86979686026997005</v>
      </c>
      <c r="G5" s="51">
        <v>295.06399799999997</v>
      </c>
      <c r="H5" s="160">
        <v>0.13408198495883619</v>
      </c>
      <c r="I5" s="51">
        <v>29.509999999999998</v>
      </c>
      <c r="J5" s="160">
        <v>4.2200920641582733E-3</v>
      </c>
      <c r="K5" s="51">
        <v>2209.5359980000003</v>
      </c>
      <c r="L5" s="160">
        <v>0.19449299899281464</v>
      </c>
    </row>
    <row r="6" spans="4:12" x14ac:dyDescent="0.25">
      <c r="D6" s="100" t="s">
        <v>8</v>
      </c>
      <c r="E6" s="51">
        <v>282.16700000000003</v>
      </c>
      <c r="F6" s="160">
        <v>0.13020313973002992</v>
      </c>
      <c r="G6" s="51">
        <v>1905.5597329999998</v>
      </c>
      <c r="H6" s="160">
        <v>0.86591801504116384</v>
      </c>
      <c r="I6" s="51">
        <v>6963.2284406211938</v>
      </c>
      <c r="J6" s="160">
        <v>0.9957799079358417</v>
      </c>
      <c r="K6" s="51">
        <v>9150.9551736211924</v>
      </c>
      <c r="L6" s="160">
        <v>0.80550700100718531</v>
      </c>
    </row>
    <row r="7" spans="4:12" x14ac:dyDescent="0.25">
      <c r="D7" s="162" t="s">
        <v>1</v>
      </c>
      <c r="E7" s="159">
        <v>2167.1290000000004</v>
      </c>
      <c r="F7" s="163">
        <v>1</v>
      </c>
      <c r="G7" s="159">
        <v>2200.6237309999997</v>
      </c>
      <c r="H7" s="163">
        <v>1</v>
      </c>
      <c r="I7" s="159">
        <v>6992.7384406211941</v>
      </c>
      <c r="J7" s="163">
        <v>1</v>
      </c>
      <c r="K7" s="159">
        <v>11360.491171621194</v>
      </c>
      <c r="L7" s="163">
        <v>1</v>
      </c>
    </row>
    <row r="8" spans="4:12" x14ac:dyDescent="0.25">
      <c r="D8" s="193" t="s">
        <v>108</v>
      </c>
      <c r="E8" s="193"/>
      <c r="F8" s="193"/>
      <c r="G8" s="193"/>
      <c r="H8" s="193"/>
      <c r="I8" s="193"/>
      <c r="J8" s="193"/>
      <c r="K8" s="193"/>
      <c r="L8" s="193"/>
    </row>
  </sheetData>
  <mergeCells count="8">
    <mergeCell ref="D1:L1"/>
    <mergeCell ref="D2:L2"/>
    <mergeCell ref="D8:L8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Red Vial 2012-2016</vt:lpstr>
      <vt:lpstr>INFORME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2017-07-24T16:03:29Z</dcterms:modified>
</cp:coreProperties>
</file>